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5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<sst xmlns="http://schemas.openxmlformats.org/spreadsheetml/2006/main" count="136" uniqueCount="70">
  <si>
    <t>#2</t>
  </si>
  <si>
    <t>#3</t>
  </si>
  <si>
    <t>+=</t>
  </si>
  <si>
    <t>h#</t>
  </si>
  <si>
    <t>#n</t>
  </si>
  <si>
    <t>taškai</t>
  </si>
  <si>
    <t>laikas</t>
  </si>
  <si>
    <t>Komanda / šalis</t>
  </si>
  <si>
    <t>min.</t>
  </si>
  <si>
    <t>s#</t>
  </si>
  <si>
    <t xml:space="preserve">ŠACHMATŲ UŽDAVINIŲ SPRENDIMO PIRMENYBĖS </t>
  </si>
  <si>
    <t>vieta</t>
  </si>
  <si>
    <t>Komanda</t>
  </si>
  <si>
    <t xml:space="preserve">LIETUVOS RESPUBLIKOS XV KOMANDINĖS IR XXVIII (ATVIROSIOS) ASMENINĖS </t>
  </si>
  <si>
    <t>Dalyvis</t>
  </si>
  <si>
    <t>reit</t>
  </si>
  <si>
    <t>Vilnius</t>
  </si>
  <si>
    <t>Vilimantas Satkus</t>
  </si>
  <si>
    <t>Vidmantas Satkus</t>
  </si>
  <si>
    <t>Viktoras Paliulionis</t>
  </si>
  <si>
    <t>Martynas Limontas</t>
  </si>
  <si>
    <t>Dmitrijus Chocenka</t>
  </si>
  <si>
    <t>Mečislovas Rimkus</t>
  </si>
  <si>
    <t>Borisas Gelpernas</t>
  </si>
  <si>
    <t>Vyr teisėjas</t>
  </si>
  <si>
    <t>Teisėjas</t>
  </si>
  <si>
    <t>AveRat</t>
  </si>
  <si>
    <t>AveRes</t>
  </si>
  <si>
    <t>Reitingai</t>
  </si>
  <si>
    <t>Taškai</t>
  </si>
  <si>
    <t>PerfRat</t>
  </si>
  <si>
    <t>ExpRes</t>
  </si>
  <si>
    <t>CorrExpRes</t>
  </si>
  <si>
    <t>CorrPerfRat</t>
  </si>
  <si>
    <t>GREITOJO ŠACHMATŲ UŽDAVINIŲ SPRENDIMO ČEMPIONATAS</t>
  </si>
  <si>
    <t>VILNIUS - 2007</t>
  </si>
  <si>
    <t>+</t>
  </si>
  <si>
    <t>-</t>
  </si>
  <si>
    <t>Quick Show</t>
  </si>
  <si>
    <t>∑</t>
  </si>
  <si>
    <t>Solving Show</t>
  </si>
  <si>
    <t>I</t>
  </si>
  <si>
    <t>III</t>
  </si>
  <si>
    <t>Aleksandr Bulavka</t>
  </si>
  <si>
    <t>Baltarusija</t>
  </si>
  <si>
    <t>Ryszard Krolikowski</t>
  </si>
  <si>
    <t>Lenkija</t>
  </si>
  <si>
    <t>Modris Ravins</t>
  </si>
  <si>
    <t>Antons Gajevskis</t>
  </si>
  <si>
    <t>Kaunas</t>
  </si>
  <si>
    <t>Kėdainiai I</t>
  </si>
  <si>
    <t>Romualdas Račinskas</t>
  </si>
  <si>
    <t>Kėdainiai II</t>
  </si>
  <si>
    <t>Stasis Granauskis</t>
  </si>
  <si>
    <t>Piotr Gorski</t>
  </si>
  <si>
    <t>Ukraina</t>
  </si>
  <si>
    <t>Valerij Kopyl, IM</t>
  </si>
  <si>
    <t>Jacek Stopa, FM</t>
  </si>
  <si>
    <t>Juozas Vitkevičius</t>
  </si>
  <si>
    <t>Biržai</t>
  </si>
  <si>
    <t>Steponas Petrauskas, (1689)</t>
  </si>
  <si>
    <t>Vytautas Gudelionis, (1600)</t>
  </si>
  <si>
    <t>Latvija</t>
  </si>
  <si>
    <t>Mikalai Sihnevich</t>
  </si>
  <si>
    <t>Viktor Zajcev</t>
  </si>
  <si>
    <t>Jacek Stopa</t>
  </si>
  <si>
    <t>Steponas Petrauskas</t>
  </si>
  <si>
    <t>Valerij Kopyl</t>
  </si>
  <si>
    <t>Vytautas Gudelionis</t>
  </si>
  <si>
    <t>II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</si>
</sst>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6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9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9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8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8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2" fillId="0" borderId="5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2" fillId="0" borderId="28" xfId="0" applyNumberFormat="1" applyFont="1" applyFill="1" applyBorder="1" applyAlignment="1">
      <alignment horizontal="center" vertical="top" wrapText="1"/>
    </xf>
    <xf numFmtId="1" fontId="1" fillId="0" borderId="30" xfId="0" applyNumberFormat="1" applyFont="1" applyFill="1" applyBorder="1" applyAlignment="1">
      <alignment horizontal="center" vertical="top" wrapText="1"/>
    </xf>
    <xf numFmtId="1" fontId="2" fillId="0" borderId="3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right"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right" vertical="top" wrapText="1"/>
    </xf>
    <xf numFmtId="0" fontId="1" fillId="0" borderId="33" xfId="0" applyFont="1" applyFill="1" applyBorder="1" applyAlignment="1">
      <alignment vertical="top" wrapText="1"/>
    </xf>
    <xf numFmtId="0" fontId="2" fillId="0" borderId="34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" fontId="2" fillId="0" borderId="33" xfId="0" applyNumberFormat="1" applyFont="1" applyFill="1" applyBorder="1" applyAlignment="1">
      <alignment horizontal="center" vertical="top" wrapText="1"/>
    </xf>
    <xf numFmtId="2" fontId="2" fillId="0" borderId="29" xfId="0" applyNumberFormat="1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2" fillId="0" borderId="39" xfId="0" applyNumberFormat="1" applyFont="1" applyFill="1" applyBorder="1" applyAlignment="1">
      <alignment horizontal="center" vertical="top" wrapText="1"/>
    </xf>
    <xf numFmtId="1" fontId="1" fillId="0" borderId="40" xfId="0" applyNumberFormat="1" applyFont="1" applyFill="1" applyBorder="1" applyAlignment="1">
      <alignment horizontal="center" vertical="top" wrapText="1"/>
    </xf>
    <xf numFmtId="0" fontId="2" fillId="0" borderId="4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1" fontId="2" fillId="0" borderId="38" xfId="0" applyNumberFormat="1" applyFont="1" applyFill="1" applyBorder="1" applyAlignment="1">
      <alignment horizontal="center" vertical="top" wrapText="1"/>
    </xf>
    <xf numFmtId="1" fontId="1" fillId="0" borderId="42" xfId="0" applyNumberFormat="1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1" fontId="1" fillId="0" borderId="28" xfId="0" applyNumberFormat="1" applyFont="1" applyFill="1" applyBorder="1" applyAlignment="1">
      <alignment horizontal="center" vertical="top" wrapText="1"/>
    </xf>
    <xf numFmtId="1" fontId="1" fillId="0" borderId="33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1" fontId="1" fillId="0" borderId="38" xfId="0" applyNumberFormat="1" applyFont="1" applyFill="1" applyBorder="1" applyAlignment="1">
      <alignment horizontal="center" vertical="top" wrapText="1"/>
    </xf>
    <xf numFmtId="184" fontId="2" fillId="0" borderId="1" xfId="0" applyNumberFormat="1" applyFont="1" applyFill="1" applyBorder="1" applyAlignment="1">
      <alignment horizontal="center" vertical="top" wrapText="1"/>
    </xf>
    <xf numFmtId="184" fontId="2" fillId="0" borderId="41" xfId="0" applyNumberFormat="1" applyFont="1" applyFill="1" applyBorder="1" applyAlignment="1">
      <alignment horizontal="center" vertical="top" wrapText="1"/>
    </xf>
    <xf numFmtId="2" fontId="2" fillId="0" borderId="41" xfId="0" applyNumberFormat="1" applyFont="1" applyFill="1" applyBorder="1" applyAlignment="1">
      <alignment horizontal="center" vertical="top" wrapText="1"/>
    </xf>
    <xf numFmtId="2" fontId="1" fillId="0" borderId="37" xfId="0" applyNumberFormat="1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top" wrapText="1"/>
    </xf>
    <xf numFmtId="2" fontId="1" fillId="0" borderId="32" xfId="0" applyNumberFormat="1" applyFont="1" applyFill="1" applyBorder="1" applyAlignment="1">
      <alignment horizontal="center" vertical="top" wrapText="1"/>
    </xf>
    <xf numFmtId="2" fontId="2" fillId="0" borderId="38" xfId="0" applyNumberFormat="1" applyFont="1" applyFill="1" applyBorder="1" applyAlignment="1">
      <alignment horizontal="center" vertical="top" wrapText="1"/>
    </xf>
    <xf numFmtId="1" fontId="11" fillId="0" borderId="31" xfId="0" applyNumberFormat="1" applyFont="1" applyFill="1" applyBorder="1" applyAlignment="1">
      <alignment horizontal="center" vertical="top" wrapText="1"/>
    </xf>
    <xf numFmtId="184" fontId="2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F7" sqref="F7"/>
    </sheetView>
  </sheetViews>
  <sheetFormatPr defaultColWidth="9.140625" defaultRowHeight="12.75"/>
  <cols>
    <col min="1" max="1" width="26.28125" style="43" customWidth="1"/>
    <col min="2" max="2" width="18.7109375" style="43" customWidth="1"/>
    <col min="3" max="3" width="6.00390625" style="43" customWidth="1"/>
    <col min="4" max="5" width="4.7109375" style="43" customWidth="1"/>
    <col min="6" max="6" width="6.140625" style="43" customWidth="1"/>
    <col min="7" max="9" width="4.7109375" style="43" customWidth="1"/>
    <col min="10" max="10" width="6.28125" style="43" customWidth="1"/>
    <col min="11" max="15" width="4.7109375" style="43" customWidth="1"/>
    <col min="16" max="16" width="7.140625" style="43" customWidth="1"/>
    <col min="17" max="17" width="8.140625" style="43" customWidth="1"/>
    <col min="18" max="18" width="6.28125" style="43" customWidth="1"/>
    <col min="19" max="19" width="6.57421875" style="43" customWidth="1"/>
    <col min="20" max="20" width="9.140625" style="43" customWidth="1"/>
    <col min="21" max="22" width="9.421875" style="43" hidden="1" customWidth="1"/>
    <col min="23" max="25" width="0" style="43" hidden="1" customWidth="1"/>
    <col min="26" max="16384" width="9.140625" style="43" customWidth="1"/>
  </cols>
  <sheetData>
    <row r="1" spans="1:24" ht="18.75">
      <c r="A1" s="102" t="s">
        <v>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V1" s="43">
        <f>+COUNT(C4:C21)</f>
        <v>12</v>
      </c>
      <c r="W1" s="44">
        <f>+SUM(C4:C21)/V1-1600</f>
        <v>640.75</v>
      </c>
      <c r="X1" s="44">
        <f>+SUM(Y4:Y21)/V1</f>
        <v>55.729166666666664</v>
      </c>
    </row>
    <row r="2" spans="1:24" ht="19.5" thickBot="1">
      <c r="A2" s="102" t="s">
        <v>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V2" s="43" t="s">
        <v>28</v>
      </c>
      <c r="W2" s="43" t="s">
        <v>26</v>
      </c>
      <c r="X2" s="43" t="s">
        <v>27</v>
      </c>
    </row>
    <row r="3" spans="1:25" s="49" customFormat="1" ht="16.5" customHeight="1" thickBot="1">
      <c r="A3" s="81" t="s">
        <v>14</v>
      </c>
      <c r="B3" s="82" t="s">
        <v>7</v>
      </c>
      <c r="C3" s="81" t="s">
        <v>15</v>
      </c>
      <c r="D3" s="47" t="s">
        <v>0</v>
      </c>
      <c r="E3" s="83" t="s">
        <v>8</v>
      </c>
      <c r="F3" s="45" t="s">
        <v>1</v>
      </c>
      <c r="G3" s="83" t="s">
        <v>8</v>
      </c>
      <c r="H3" s="45" t="s">
        <v>2</v>
      </c>
      <c r="I3" s="46" t="s">
        <v>8</v>
      </c>
      <c r="J3" s="47" t="s">
        <v>9</v>
      </c>
      <c r="K3" s="46" t="s">
        <v>8</v>
      </c>
      <c r="L3" s="45" t="s">
        <v>4</v>
      </c>
      <c r="M3" s="46" t="s">
        <v>8</v>
      </c>
      <c r="N3" s="47" t="s">
        <v>3</v>
      </c>
      <c r="O3" s="48" t="s">
        <v>8</v>
      </c>
      <c r="P3" s="48" t="s">
        <v>5</v>
      </c>
      <c r="Q3" s="48" t="s">
        <v>6</v>
      </c>
      <c r="R3" s="48" t="s">
        <v>11</v>
      </c>
      <c r="S3" s="81" t="s">
        <v>15</v>
      </c>
      <c r="U3" s="49" t="s">
        <v>30</v>
      </c>
      <c r="V3" s="49" t="s">
        <v>33</v>
      </c>
      <c r="W3" s="49" t="s">
        <v>32</v>
      </c>
      <c r="X3" s="49" t="s">
        <v>31</v>
      </c>
      <c r="Y3" s="49" t="s">
        <v>29</v>
      </c>
    </row>
    <row r="4" spans="1:25" ht="15.75">
      <c r="A4" s="72" t="s">
        <v>19</v>
      </c>
      <c r="B4" s="72" t="s">
        <v>16</v>
      </c>
      <c r="C4" s="73">
        <v>2095</v>
      </c>
      <c r="D4" s="74">
        <v>10</v>
      </c>
      <c r="E4" s="75">
        <v>20</v>
      </c>
      <c r="F4" s="76">
        <v>15</v>
      </c>
      <c r="G4" s="77">
        <v>45</v>
      </c>
      <c r="H4" s="76">
        <v>1</v>
      </c>
      <c r="I4" s="75">
        <v>100</v>
      </c>
      <c r="J4" s="74">
        <v>10</v>
      </c>
      <c r="K4" s="75">
        <v>50</v>
      </c>
      <c r="L4" s="76">
        <v>10</v>
      </c>
      <c r="M4" s="75">
        <v>80</v>
      </c>
      <c r="N4" s="89">
        <v>12.5</v>
      </c>
      <c r="O4" s="77">
        <v>50</v>
      </c>
      <c r="P4" s="94">
        <f aca="true" t="shared" si="0" ref="P4:P21">IF(COUNT(F4,H4,J4,L4,N4)&gt;0,D4+F4+H4+J4+L4+N4," ")</f>
        <v>58.5</v>
      </c>
      <c r="Q4" s="79">
        <f aca="true" t="shared" si="1" ref="Q4:Q21">IF(COUNT(F4,H4,J4,L4,N4)=5,E4+G4+I4+K4+M4+O4,IF(COUNT(F4,H4,J4,L4,N4)=4,E4+G4+I4+K4+M4,IF(COUNT(F4,H4,J4,L4,N4)=3,E4+G4+I4+K4,IF(COUNT(F4,H4,J4,L4,N4)=2,E4+G4+I4,IF(COUNT(F4,H4,J4,L4,N4)=1,E4+G4," ")))))</f>
        <v>345</v>
      </c>
      <c r="R4" s="80">
        <v>5</v>
      </c>
      <c r="S4" s="73">
        <f aca="true" t="shared" si="2" ref="S4:S21">IF(P4=0,1600,IF(COUNT(P4)=0,"",IF((MAX(P$4:P$21)&gt;=MAX(X$4:X$21))*(U4&gt;1600),U4,IF((MAX(P$4:P$21)&lt;MAX(X$4:X$21))*(V4&gt;1600),V4,1600))))</f>
        <v>2272.6078504672896</v>
      </c>
      <c r="U4" s="44">
        <f aca="true" t="shared" si="3" ref="U4:U21">IF(P4&gt;0,W$1*P4/X$1+1600,"")</f>
        <v>2272.6078504672896</v>
      </c>
      <c r="V4" s="44">
        <f aca="true" t="shared" si="4" ref="V4:V21">+W$1+(U4-1600-W$1)/(MAX(U$4:U$21)-1600-W$1)*(MAX(P$4:P$21)*(MAX(C$4:C$21)-1600)/MAX(W$4:W$21)-W$1)+1600</f>
        <v>2269.0434782608695</v>
      </c>
      <c r="W4" s="44">
        <f aca="true" t="shared" si="5" ref="W4:W21">+X$1+(X4-X$1)*(MAX(P$4:P$21)-X$1)/(MAX(X$4:X$21)-X$1)</f>
        <v>41.45559610705595</v>
      </c>
      <c r="X4" s="44">
        <f aca="true" t="shared" si="6" ref="X4:X21">+X$1*(C4-1600)/W$1</f>
        <v>43.052575107296136</v>
      </c>
      <c r="Y4" s="43">
        <f aca="true" t="shared" si="7" ref="Y4:Y21">+IF(C4&gt;0,P4,0)</f>
        <v>58.5</v>
      </c>
    </row>
    <row r="5" spans="1:25" ht="15.75">
      <c r="A5" s="50" t="s">
        <v>21</v>
      </c>
      <c r="B5" s="50" t="s">
        <v>16</v>
      </c>
      <c r="C5" s="51">
        <v>2100</v>
      </c>
      <c r="D5" s="52">
        <v>10</v>
      </c>
      <c r="E5" s="42">
        <v>20</v>
      </c>
      <c r="F5" s="57">
        <v>11.75</v>
      </c>
      <c r="G5" s="53">
        <v>41</v>
      </c>
      <c r="H5" s="1">
        <v>13</v>
      </c>
      <c r="I5" s="42">
        <v>73</v>
      </c>
      <c r="J5" s="71">
        <v>3.75</v>
      </c>
      <c r="K5" s="42">
        <v>50</v>
      </c>
      <c r="L5" s="1">
        <v>5</v>
      </c>
      <c r="M5" s="42">
        <v>80</v>
      </c>
      <c r="N5" s="1">
        <v>7.5</v>
      </c>
      <c r="O5" s="53">
        <v>50</v>
      </c>
      <c r="P5" s="58">
        <f t="shared" si="0"/>
        <v>51</v>
      </c>
      <c r="Q5" s="55">
        <f t="shared" si="1"/>
        <v>314</v>
      </c>
      <c r="R5" s="56">
        <v>9</v>
      </c>
      <c r="S5" s="51">
        <f t="shared" si="2"/>
        <v>2186.376074766355</v>
      </c>
      <c r="U5" s="44">
        <f t="shared" si="3"/>
        <v>2186.376074766355</v>
      </c>
      <c r="V5" s="44">
        <f t="shared" si="4"/>
        <v>2192.4596273291927</v>
      </c>
      <c r="W5" s="44">
        <f t="shared" si="5"/>
        <v>41.94525547445255</v>
      </c>
      <c r="X5" s="44">
        <f t="shared" si="6"/>
        <v>43.48744960332943</v>
      </c>
      <c r="Y5" s="43">
        <f t="shared" si="7"/>
        <v>51</v>
      </c>
    </row>
    <row r="6" spans="1:25" ht="15.75">
      <c r="A6" s="50" t="s">
        <v>47</v>
      </c>
      <c r="B6" s="50" t="s">
        <v>62</v>
      </c>
      <c r="C6" s="51">
        <v>2366</v>
      </c>
      <c r="D6" s="52">
        <v>0</v>
      </c>
      <c r="E6" s="42">
        <f>+IF(AND(D6=0,COUNT(D6)=1),20," ")</f>
        <v>20</v>
      </c>
      <c r="F6" s="1">
        <v>12</v>
      </c>
      <c r="G6" s="53">
        <v>41</v>
      </c>
      <c r="H6" s="1">
        <v>1</v>
      </c>
      <c r="I6" s="42">
        <v>100</v>
      </c>
      <c r="J6" s="71">
        <v>8.75</v>
      </c>
      <c r="K6" s="42">
        <v>50</v>
      </c>
      <c r="L6" s="1">
        <v>0</v>
      </c>
      <c r="M6" s="42">
        <v>80</v>
      </c>
      <c r="N6" s="1">
        <v>7.5</v>
      </c>
      <c r="O6" s="53">
        <v>50</v>
      </c>
      <c r="P6" s="58">
        <f t="shared" si="0"/>
        <v>29.25</v>
      </c>
      <c r="Q6" s="55">
        <f t="shared" si="1"/>
        <v>341</v>
      </c>
      <c r="R6" s="56">
        <v>14</v>
      </c>
      <c r="S6" s="51">
        <f t="shared" si="2"/>
        <v>1936.3039252336448</v>
      </c>
      <c r="U6" s="44">
        <f t="shared" si="3"/>
        <v>1936.3039252336448</v>
      </c>
      <c r="V6" s="44">
        <f t="shared" si="4"/>
        <v>1970.366459627329</v>
      </c>
      <c r="W6" s="44">
        <f t="shared" si="5"/>
        <v>67.99513381995133</v>
      </c>
      <c r="X6" s="44">
        <f t="shared" si="6"/>
        <v>66.62277279230068</v>
      </c>
      <c r="Y6" s="43">
        <f t="shared" si="7"/>
        <v>29.25</v>
      </c>
    </row>
    <row r="7" spans="1:25" ht="15.75">
      <c r="A7" s="50" t="s">
        <v>48</v>
      </c>
      <c r="B7" s="50" t="s">
        <v>62</v>
      </c>
      <c r="C7" s="51"/>
      <c r="D7" s="52">
        <v>5</v>
      </c>
      <c r="E7" s="42">
        <v>20</v>
      </c>
      <c r="F7" s="1">
        <v>11</v>
      </c>
      <c r="G7" s="53">
        <v>60</v>
      </c>
      <c r="H7" s="1">
        <v>1</v>
      </c>
      <c r="I7" s="42">
        <v>100</v>
      </c>
      <c r="J7" s="52">
        <v>5</v>
      </c>
      <c r="K7" s="42">
        <v>50</v>
      </c>
      <c r="L7" s="1">
        <v>2.5</v>
      </c>
      <c r="M7" s="42">
        <v>80</v>
      </c>
      <c r="N7" s="1">
        <v>7.5</v>
      </c>
      <c r="O7" s="53">
        <v>50</v>
      </c>
      <c r="P7" s="58">
        <f t="shared" si="0"/>
        <v>32</v>
      </c>
      <c r="Q7" s="55">
        <f t="shared" si="1"/>
        <v>360</v>
      </c>
      <c r="R7" s="56">
        <v>13</v>
      </c>
      <c r="S7" s="51">
        <f t="shared" si="2"/>
        <v>1967.9222429906542</v>
      </c>
      <c r="U7" s="44">
        <f t="shared" si="3"/>
        <v>1967.9222429906542</v>
      </c>
      <c r="V7" s="44">
        <f t="shared" si="4"/>
        <v>1998.447204968944</v>
      </c>
      <c r="W7" s="44">
        <f t="shared" si="5"/>
        <v>-163.71167883211683</v>
      </c>
      <c r="X7" s="44">
        <f t="shared" si="6"/>
        <v>-139.15983873065417</v>
      </c>
      <c r="Y7" s="43">
        <f t="shared" si="7"/>
        <v>0</v>
      </c>
    </row>
    <row r="8" spans="1:25" ht="15.75">
      <c r="A8" s="50" t="s">
        <v>53</v>
      </c>
      <c r="B8" s="50" t="s">
        <v>62</v>
      </c>
      <c r="C8" s="51"/>
      <c r="D8" s="52">
        <v>0</v>
      </c>
      <c r="E8" s="42">
        <f>+IF(AND(D8=0,COUNT(D8)=1),20," ")</f>
        <v>20</v>
      </c>
      <c r="F8" s="1">
        <v>3</v>
      </c>
      <c r="G8" s="53">
        <v>58</v>
      </c>
      <c r="H8" s="1">
        <v>0</v>
      </c>
      <c r="I8" s="42">
        <v>100</v>
      </c>
      <c r="J8" s="52">
        <v>5</v>
      </c>
      <c r="K8" s="42">
        <v>50</v>
      </c>
      <c r="L8" s="1">
        <v>0</v>
      </c>
      <c r="M8" s="42">
        <v>75</v>
      </c>
      <c r="N8" s="1">
        <v>0</v>
      </c>
      <c r="O8" s="53">
        <f>+IF(AND(N8=0,COUNT(N8)=1),50," ")</f>
        <v>50</v>
      </c>
      <c r="P8" s="58">
        <f t="shared" si="0"/>
        <v>8</v>
      </c>
      <c r="Q8" s="55">
        <f t="shared" si="1"/>
        <v>353</v>
      </c>
      <c r="R8" s="56">
        <v>17</v>
      </c>
      <c r="S8" s="51">
        <f t="shared" si="2"/>
        <v>1691.9805607476635</v>
      </c>
      <c r="U8" s="44">
        <f t="shared" si="3"/>
        <v>1691.9805607476635</v>
      </c>
      <c r="V8" s="44">
        <f t="shared" si="4"/>
        <v>1753.3788819875776</v>
      </c>
      <c r="W8" s="44">
        <f t="shared" si="5"/>
        <v>-163.71167883211683</v>
      </c>
      <c r="X8" s="44">
        <f t="shared" si="6"/>
        <v>-139.15983873065417</v>
      </c>
      <c r="Y8" s="43">
        <f t="shared" si="7"/>
        <v>0</v>
      </c>
    </row>
    <row r="9" spans="1:25" ht="15.75">
      <c r="A9" s="50" t="s">
        <v>45</v>
      </c>
      <c r="B9" s="50" t="s">
        <v>46</v>
      </c>
      <c r="C9" s="51">
        <v>2224</v>
      </c>
      <c r="D9" s="52">
        <v>15</v>
      </c>
      <c r="E9" s="42">
        <v>13</v>
      </c>
      <c r="F9" s="1">
        <v>15</v>
      </c>
      <c r="G9" s="53">
        <v>28</v>
      </c>
      <c r="H9" s="1">
        <v>0</v>
      </c>
      <c r="I9" s="42">
        <v>100</v>
      </c>
      <c r="J9" s="71">
        <v>8.75</v>
      </c>
      <c r="K9" s="42">
        <v>50</v>
      </c>
      <c r="L9" s="1">
        <v>0</v>
      </c>
      <c r="M9" s="42">
        <f>+IF(AND(L9=0,COUNT(L9)=1),80," ")</f>
        <v>80</v>
      </c>
      <c r="N9" s="1">
        <v>7.5</v>
      </c>
      <c r="O9" s="53">
        <v>50</v>
      </c>
      <c r="P9" s="58">
        <f t="shared" si="0"/>
        <v>46.25</v>
      </c>
      <c r="Q9" s="55">
        <f t="shared" si="1"/>
        <v>321</v>
      </c>
      <c r="R9" s="56">
        <v>11</v>
      </c>
      <c r="S9" s="51">
        <f t="shared" si="2"/>
        <v>2131.7626168224297</v>
      </c>
      <c r="U9" s="44">
        <f t="shared" si="3"/>
        <v>2131.7626168224297</v>
      </c>
      <c r="V9" s="44">
        <f t="shared" si="4"/>
        <v>2143.95652173913</v>
      </c>
      <c r="W9" s="44">
        <f t="shared" si="5"/>
        <v>54.08880778588807</v>
      </c>
      <c r="X9" s="44">
        <f t="shared" si="6"/>
        <v>54.27233710495513</v>
      </c>
      <c r="Y9" s="43">
        <f t="shared" si="7"/>
        <v>46.25</v>
      </c>
    </row>
    <row r="10" spans="1:25" ht="15.75">
      <c r="A10" s="50" t="s">
        <v>57</v>
      </c>
      <c r="B10" s="50" t="s">
        <v>46</v>
      </c>
      <c r="C10" s="51">
        <v>2395</v>
      </c>
      <c r="D10" s="52">
        <v>15</v>
      </c>
      <c r="E10" s="42">
        <v>20</v>
      </c>
      <c r="F10" s="1">
        <v>15</v>
      </c>
      <c r="G10" s="53">
        <v>38</v>
      </c>
      <c r="H10" s="1">
        <v>9</v>
      </c>
      <c r="I10" s="42">
        <v>100</v>
      </c>
      <c r="J10" s="52">
        <v>10</v>
      </c>
      <c r="K10" s="42">
        <v>50</v>
      </c>
      <c r="L10" s="1">
        <v>5</v>
      </c>
      <c r="M10" s="42">
        <v>80</v>
      </c>
      <c r="N10" s="1">
        <v>7.5</v>
      </c>
      <c r="O10" s="53">
        <v>50</v>
      </c>
      <c r="P10" s="58">
        <f t="shared" si="0"/>
        <v>61.5</v>
      </c>
      <c r="Q10" s="55">
        <f t="shared" si="1"/>
        <v>338</v>
      </c>
      <c r="R10" s="56">
        <v>4</v>
      </c>
      <c r="S10" s="51">
        <f t="shared" si="2"/>
        <v>2307.1005607476636</v>
      </c>
      <c r="U10" s="44">
        <f t="shared" si="3"/>
        <v>2307.1005607476636</v>
      </c>
      <c r="V10" s="44">
        <f t="shared" si="4"/>
        <v>2299.6770186335407</v>
      </c>
      <c r="W10" s="44">
        <f t="shared" si="5"/>
        <v>70.83515815085158</v>
      </c>
      <c r="X10" s="44">
        <f t="shared" si="6"/>
        <v>69.1450448692938</v>
      </c>
      <c r="Y10" s="43">
        <f t="shared" si="7"/>
        <v>61.5</v>
      </c>
    </row>
    <row r="11" spans="1:25" ht="15.75">
      <c r="A11" s="50" t="s">
        <v>54</v>
      </c>
      <c r="B11" s="50" t="s">
        <v>46</v>
      </c>
      <c r="C11" s="51">
        <v>2059</v>
      </c>
      <c r="D11" s="52">
        <v>15</v>
      </c>
      <c r="E11" s="42">
        <v>20</v>
      </c>
      <c r="F11" s="1">
        <v>15</v>
      </c>
      <c r="G11" s="53">
        <v>40</v>
      </c>
      <c r="H11" s="1">
        <v>5</v>
      </c>
      <c r="I11" s="42">
        <v>100</v>
      </c>
      <c r="J11" s="71">
        <v>8.75</v>
      </c>
      <c r="K11" s="42">
        <v>50</v>
      </c>
      <c r="L11" s="1">
        <v>6.5</v>
      </c>
      <c r="M11" s="42">
        <v>80</v>
      </c>
      <c r="N11" s="1">
        <v>7.5</v>
      </c>
      <c r="O11" s="53">
        <v>50</v>
      </c>
      <c r="P11" s="58">
        <f t="shared" si="0"/>
        <v>57.75</v>
      </c>
      <c r="Q11" s="55">
        <f t="shared" si="1"/>
        <v>340</v>
      </c>
      <c r="R11" s="56">
        <v>6</v>
      </c>
      <c r="S11" s="51">
        <f t="shared" si="2"/>
        <v>2263.984672897196</v>
      </c>
      <c r="U11" s="44">
        <f t="shared" si="3"/>
        <v>2263.984672897196</v>
      </c>
      <c r="V11" s="44">
        <f t="shared" si="4"/>
        <v>2261.3850931677016</v>
      </c>
      <c r="W11" s="44">
        <f t="shared" si="5"/>
        <v>37.930048661800484</v>
      </c>
      <c r="X11" s="44">
        <f t="shared" si="6"/>
        <v>39.92147873585642</v>
      </c>
      <c r="Y11" s="43">
        <f t="shared" si="7"/>
        <v>57.75</v>
      </c>
    </row>
    <row r="12" spans="1:25" ht="15.75">
      <c r="A12" s="50" t="s">
        <v>43</v>
      </c>
      <c r="B12" s="50" t="s">
        <v>44</v>
      </c>
      <c r="C12" s="51">
        <v>2367</v>
      </c>
      <c r="D12" s="52">
        <v>15</v>
      </c>
      <c r="E12" s="42">
        <v>20</v>
      </c>
      <c r="F12" s="1">
        <v>15</v>
      </c>
      <c r="G12" s="53">
        <v>23</v>
      </c>
      <c r="H12" s="1">
        <v>0</v>
      </c>
      <c r="I12" s="42">
        <v>100</v>
      </c>
      <c r="J12" s="52">
        <v>15</v>
      </c>
      <c r="K12" s="42">
        <v>28</v>
      </c>
      <c r="L12" s="88">
        <v>12.5</v>
      </c>
      <c r="M12" s="42">
        <v>75</v>
      </c>
      <c r="N12" s="1">
        <v>10</v>
      </c>
      <c r="O12" s="53">
        <v>50</v>
      </c>
      <c r="P12" s="58">
        <f t="shared" si="0"/>
        <v>67.5</v>
      </c>
      <c r="Q12" s="55">
        <f t="shared" si="1"/>
        <v>296</v>
      </c>
      <c r="R12" s="95" t="s">
        <v>42</v>
      </c>
      <c r="S12" s="51">
        <f t="shared" si="2"/>
        <v>2376.085981308411</v>
      </c>
      <c r="U12" s="44">
        <f t="shared" si="3"/>
        <v>2376.085981308411</v>
      </c>
      <c r="V12" s="44">
        <f t="shared" si="4"/>
        <v>2360.944099378882</v>
      </c>
      <c r="W12" s="44">
        <f t="shared" si="5"/>
        <v>68.09306569343066</v>
      </c>
      <c r="X12" s="44">
        <f t="shared" si="6"/>
        <v>66.70974769150735</v>
      </c>
      <c r="Y12" s="43">
        <f t="shared" si="7"/>
        <v>67.5</v>
      </c>
    </row>
    <row r="13" spans="1:25" ht="15.75">
      <c r="A13" s="50" t="s">
        <v>63</v>
      </c>
      <c r="B13" s="50" t="s">
        <v>44</v>
      </c>
      <c r="C13" s="51">
        <v>2157</v>
      </c>
      <c r="D13" s="52">
        <v>15</v>
      </c>
      <c r="E13" s="42">
        <v>17</v>
      </c>
      <c r="F13" s="1">
        <v>15</v>
      </c>
      <c r="G13" s="53">
        <v>44</v>
      </c>
      <c r="H13" s="1">
        <v>0</v>
      </c>
      <c r="I13" s="42">
        <v>100</v>
      </c>
      <c r="J13" s="52">
        <v>11</v>
      </c>
      <c r="K13" s="42">
        <v>50</v>
      </c>
      <c r="L13" s="1">
        <v>6</v>
      </c>
      <c r="M13" s="42">
        <v>80</v>
      </c>
      <c r="N13" s="1">
        <v>7.5</v>
      </c>
      <c r="O13" s="53">
        <v>50</v>
      </c>
      <c r="P13" s="58">
        <f t="shared" si="0"/>
        <v>54.5</v>
      </c>
      <c r="Q13" s="55">
        <f t="shared" si="1"/>
        <v>341</v>
      </c>
      <c r="R13" s="56">
        <v>7</v>
      </c>
      <c r="S13" s="51">
        <f t="shared" si="2"/>
        <v>2226.617570093458</v>
      </c>
      <c r="U13" s="44">
        <f t="shared" si="3"/>
        <v>2226.617570093458</v>
      </c>
      <c r="V13" s="44">
        <f t="shared" si="4"/>
        <v>2228.1987577639757</v>
      </c>
      <c r="W13" s="44">
        <f t="shared" si="5"/>
        <v>47.527372262773724</v>
      </c>
      <c r="X13" s="44">
        <f t="shared" si="6"/>
        <v>48.44501885810899</v>
      </c>
      <c r="Y13" s="43">
        <f t="shared" si="7"/>
        <v>54.5</v>
      </c>
    </row>
    <row r="14" spans="1:25" ht="15.75">
      <c r="A14" s="50" t="s">
        <v>64</v>
      </c>
      <c r="B14" s="50" t="s">
        <v>44</v>
      </c>
      <c r="C14" s="51">
        <v>2186</v>
      </c>
      <c r="D14" s="52">
        <v>15</v>
      </c>
      <c r="E14" s="42">
        <v>20</v>
      </c>
      <c r="F14" s="1">
        <v>15</v>
      </c>
      <c r="G14" s="53">
        <v>40</v>
      </c>
      <c r="H14" s="1">
        <v>0</v>
      </c>
      <c r="I14" s="42">
        <v>100</v>
      </c>
      <c r="J14" s="52">
        <v>10</v>
      </c>
      <c r="K14" s="42">
        <v>50</v>
      </c>
      <c r="L14" s="1">
        <v>5</v>
      </c>
      <c r="M14" s="42">
        <v>80</v>
      </c>
      <c r="N14" s="1">
        <v>7.5</v>
      </c>
      <c r="O14" s="53">
        <v>50</v>
      </c>
      <c r="P14" s="58">
        <f t="shared" si="0"/>
        <v>52.5</v>
      </c>
      <c r="Q14" s="55">
        <f t="shared" si="1"/>
        <v>340</v>
      </c>
      <c r="R14" s="56">
        <v>8</v>
      </c>
      <c r="S14" s="51">
        <f t="shared" si="2"/>
        <v>2203.622429906542</v>
      </c>
      <c r="U14" s="44">
        <f t="shared" si="3"/>
        <v>2203.622429906542</v>
      </c>
      <c r="V14" s="44">
        <f t="shared" si="4"/>
        <v>2207.776397515528</v>
      </c>
      <c r="W14" s="44">
        <f t="shared" si="5"/>
        <v>50.367396593673966</v>
      </c>
      <c r="X14" s="44">
        <f t="shared" si="6"/>
        <v>50.96729093510209</v>
      </c>
      <c r="Y14" s="43">
        <f t="shared" si="7"/>
        <v>52.5</v>
      </c>
    </row>
    <row r="15" spans="1:25" ht="15.75">
      <c r="A15" s="50" t="s">
        <v>51</v>
      </c>
      <c r="B15" s="50" t="s">
        <v>52</v>
      </c>
      <c r="C15" s="51"/>
      <c r="D15" s="52">
        <v>0</v>
      </c>
      <c r="E15" s="42">
        <f>+IF(AND(D15=0,COUNT(D15)=1),20," ")</f>
        <v>20</v>
      </c>
      <c r="F15" s="1">
        <v>4</v>
      </c>
      <c r="G15" s="53">
        <v>60</v>
      </c>
      <c r="H15" s="1">
        <v>0</v>
      </c>
      <c r="I15" s="42">
        <v>100</v>
      </c>
      <c r="J15" s="52">
        <v>0</v>
      </c>
      <c r="K15" s="42">
        <v>50</v>
      </c>
      <c r="L15" s="1">
        <v>0</v>
      </c>
      <c r="M15" s="42">
        <v>80</v>
      </c>
      <c r="N15" s="1">
        <v>0</v>
      </c>
      <c r="O15" s="53">
        <f>+IF(AND(N15=0,COUNT(N15)=1),50," ")</f>
        <v>50</v>
      </c>
      <c r="P15" s="58">
        <f t="shared" si="0"/>
        <v>4</v>
      </c>
      <c r="Q15" s="55">
        <f t="shared" si="1"/>
        <v>360</v>
      </c>
      <c r="R15" s="56">
        <v>18</v>
      </c>
      <c r="S15" s="51">
        <f t="shared" si="2"/>
        <v>1645.9902803738319</v>
      </c>
      <c r="U15" s="44">
        <f t="shared" si="3"/>
        <v>1645.9902803738319</v>
      </c>
      <c r="V15" s="44">
        <f t="shared" si="4"/>
        <v>1712.5341614906833</v>
      </c>
      <c r="W15" s="44">
        <f t="shared" si="5"/>
        <v>-163.71167883211683</v>
      </c>
      <c r="X15" s="44">
        <f t="shared" si="6"/>
        <v>-139.15983873065417</v>
      </c>
      <c r="Y15" s="43">
        <f t="shared" si="7"/>
        <v>0</v>
      </c>
    </row>
    <row r="16" spans="1:25" ht="15.75" customHeight="1">
      <c r="A16" s="50" t="s">
        <v>60</v>
      </c>
      <c r="B16" s="50" t="s">
        <v>52</v>
      </c>
      <c r="C16" s="51"/>
      <c r="D16" s="52">
        <v>0</v>
      </c>
      <c r="E16" s="42">
        <f>+IF(AND(D16=0,COUNT(D16)=1),20," ")</f>
        <v>20</v>
      </c>
      <c r="F16" s="1">
        <v>1</v>
      </c>
      <c r="G16" s="53">
        <v>60</v>
      </c>
      <c r="H16" s="1">
        <v>0</v>
      </c>
      <c r="I16" s="42">
        <v>100</v>
      </c>
      <c r="J16" s="52">
        <v>5</v>
      </c>
      <c r="K16" s="42">
        <v>50</v>
      </c>
      <c r="L16" s="1">
        <v>5</v>
      </c>
      <c r="M16" s="42">
        <v>78</v>
      </c>
      <c r="N16" s="1">
        <v>5</v>
      </c>
      <c r="O16" s="53">
        <v>45</v>
      </c>
      <c r="P16" s="58">
        <f t="shared" si="0"/>
        <v>16</v>
      </c>
      <c r="Q16" s="55">
        <f t="shared" si="1"/>
        <v>353</v>
      </c>
      <c r="R16" s="56">
        <v>15</v>
      </c>
      <c r="S16" s="51">
        <f t="shared" si="2"/>
        <v>1783.961121495327</v>
      </c>
      <c r="U16" s="44">
        <f t="shared" si="3"/>
        <v>1783.961121495327</v>
      </c>
      <c r="V16" s="44">
        <f t="shared" si="4"/>
        <v>1835.0683229813662</v>
      </c>
      <c r="W16" s="44">
        <f t="shared" si="5"/>
        <v>-163.71167883211683</v>
      </c>
      <c r="X16" s="44">
        <f t="shared" si="6"/>
        <v>-139.15983873065417</v>
      </c>
      <c r="Y16" s="43">
        <f t="shared" si="7"/>
        <v>0</v>
      </c>
    </row>
    <row r="17" spans="1:25" ht="15.75">
      <c r="A17" s="50" t="s">
        <v>17</v>
      </c>
      <c r="B17" s="50" t="s">
        <v>50</v>
      </c>
      <c r="C17" s="51">
        <v>2142</v>
      </c>
      <c r="D17" s="52">
        <v>10</v>
      </c>
      <c r="E17" s="42">
        <v>20</v>
      </c>
      <c r="F17" s="1">
        <v>15</v>
      </c>
      <c r="G17" s="53">
        <v>40</v>
      </c>
      <c r="H17" s="1">
        <v>1</v>
      </c>
      <c r="I17" s="42">
        <v>100</v>
      </c>
      <c r="J17" s="52">
        <v>10</v>
      </c>
      <c r="K17" s="42">
        <v>50</v>
      </c>
      <c r="L17" s="1">
        <v>2.5</v>
      </c>
      <c r="M17" s="42">
        <v>80</v>
      </c>
      <c r="N17" s="1">
        <v>10</v>
      </c>
      <c r="O17" s="53">
        <v>50</v>
      </c>
      <c r="P17" s="58">
        <f t="shared" si="0"/>
        <v>48.5</v>
      </c>
      <c r="Q17" s="55">
        <f t="shared" si="1"/>
        <v>340</v>
      </c>
      <c r="R17" s="56">
        <v>10</v>
      </c>
      <c r="S17" s="51">
        <f t="shared" si="2"/>
        <v>2157.63214953271</v>
      </c>
      <c r="U17" s="44">
        <f t="shared" si="3"/>
        <v>2157.63214953271</v>
      </c>
      <c r="V17" s="44">
        <f t="shared" si="4"/>
        <v>2166.9316770186333</v>
      </c>
      <c r="W17" s="44">
        <f t="shared" si="5"/>
        <v>46.05839416058394</v>
      </c>
      <c r="X17" s="44">
        <f t="shared" si="6"/>
        <v>47.1403953700091</v>
      </c>
      <c r="Y17" s="43">
        <f t="shared" si="7"/>
        <v>48.5</v>
      </c>
    </row>
    <row r="18" spans="1:25" ht="15.75">
      <c r="A18" s="50" t="s">
        <v>18</v>
      </c>
      <c r="B18" s="50" t="s">
        <v>50</v>
      </c>
      <c r="C18" s="51">
        <v>2386</v>
      </c>
      <c r="D18" s="52">
        <v>10</v>
      </c>
      <c r="E18" s="42">
        <v>14</v>
      </c>
      <c r="F18" s="1">
        <v>14</v>
      </c>
      <c r="G18" s="53">
        <v>30</v>
      </c>
      <c r="H18" s="1">
        <v>7</v>
      </c>
      <c r="I18" s="42">
        <v>100</v>
      </c>
      <c r="J18" s="52">
        <v>15</v>
      </c>
      <c r="K18" s="42">
        <v>45</v>
      </c>
      <c r="L18" s="1">
        <v>13</v>
      </c>
      <c r="M18" s="42">
        <v>78</v>
      </c>
      <c r="N18" s="1">
        <v>10</v>
      </c>
      <c r="O18" s="53">
        <v>50</v>
      </c>
      <c r="P18" s="58">
        <f t="shared" si="0"/>
        <v>69</v>
      </c>
      <c r="Q18" s="55">
        <f t="shared" si="1"/>
        <v>317</v>
      </c>
      <c r="R18" s="95" t="s">
        <v>69</v>
      </c>
      <c r="S18" s="51">
        <f t="shared" si="2"/>
        <v>2393.332336448598</v>
      </c>
      <c r="U18" s="44">
        <f t="shared" si="3"/>
        <v>2393.332336448598</v>
      </c>
      <c r="V18" s="44">
        <f t="shared" si="4"/>
        <v>2376.2608695652175</v>
      </c>
      <c r="W18" s="44">
        <f t="shared" si="5"/>
        <v>69.95377128953771</v>
      </c>
      <c r="X18" s="44">
        <f t="shared" si="6"/>
        <v>68.36227077643386</v>
      </c>
      <c r="Y18" s="43">
        <f t="shared" si="7"/>
        <v>69</v>
      </c>
    </row>
    <row r="19" spans="1:25" ht="15.75">
      <c r="A19" s="50" t="s">
        <v>58</v>
      </c>
      <c r="B19" s="59" t="s">
        <v>59</v>
      </c>
      <c r="C19" s="51"/>
      <c r="D19" s="52">
        <v>5</v>
      </c>
      <c r="E19" s="42">
        <v>20</v>
      </c>
      <c r="F19" s="1">
        <v>12</v>
      </c>
      <c r="G19" s="53">
        <v>60</v>
      </c>
      <c r="H19" s="1">
        <v>6</v>
      </c>
      <c r="I19" s="42">
        <v>98</v>
      </c>
      <c r="J19" s="52">
        <v>0</v>
      </c>
      <c r="K19" s="42">
        <v>50</v>
      </c>
      <c r="L19" s="1">
        <v>6.5</v>
      </c>
      <c r="M19" s="42">
        <v>80</v>
      </c>
      <c r="N19" s="1">
        <v>5</v>
      </c>
      <c r="O19" s="53">
        <v>50</v>
      </c>
      <c r="P19" s="58">
        <f t="shared" si="0"/>
        <v>34.5</v>
      </c>
      <c r="Q19" s="55">
        <f t="shared" si="1"/>
        <v>358</v>
      </c>
      <c r="R19" s="56">
        <v>12</v>
      </c>
      <c r="S19" s="51">
        <f t="shared" si="2"/>
        <v>1996.666168224299</v>
      </c>
      <c r="U19" s="44">
        <f>IF(P19&gt;0,W$1*P19/X$1+1600,"")</f>
        <v>1996.666168224299</v>
      </c>
      <c r="V19" s="44">
        <f t="shared" si="4"/>
        <v>2023.9751552795033</v>
      </c>
      <c r="W19" s="44">
        <f t="shared" si="5"/>
        <v>-163.71167883211683</v>
      </c>
      <c r="X19" s="44">
        <f>+X$1*(C19-1600)/W$1</f>
        <v>-139.15983873065417</v>
      </c>
      <c r="Y19" s="43">
        <f>+IF(C19&gt;0,P19,0)</f>
        <v>0</v>
      </c>
    </row>
    <row r="20" spans="1:25" ht="15.75">
      <c r="A20" s="50" t="s">
        <v>56</v>
      </c>
      <c r="B20" s="59" t="s">
        <v>55</v>
      </c>
      <c r="C20" s="51">
        <v>2412</v>
      </c>
      <c r="D20" s="52">
        <v>15</v>
      </c>
      <c r="E20" s="42">
        <v>13</v>
      </c>
      <c r="F20" s="1">
        <v>15</v>
      </c>
      <c r="G20" s="53">
        <v>33</v>
      </c>
      <c r="H20" s="1">
        <v>0</v>
      </c>
      <c r="I20" s="42">
        <v>100</v>
      </c>
      <c r="J20" s="52">
        <v>15</v>
      </c>
      <c r="K20" s="42">
        <v>50</v>
      </c>
      <c r="L20" s="1">
        <v>15</v>
      </c>
      <c r="M20" s="42">
        <v>78</v>
      </c>
      <c r="N20" s="88">
        <v>12.5</v>
      </c>
      <c r="O20" s="53">
        <v>50</v>
      </c>
      <c r="P20" s="58">
        <f t="shared" si="0"/>
        <v>72.5</v>
      </c>
      <c r="Q20" s="55">
        <f t="shared" si="1"/>
        <v>324</v>
      </c>
      <c r="R20" s="95" t="s">
        <v>41</v>
      </c>
      <c r="S20" s="51">
        <f t="shared" si="2"/>
        <v>2433.573831775701</v>
      </c>
      <c r="U20" s="44">
        <f>IF(P20&gt;0,W$1*P20/X$1+1600,"")</f>
        <v>2433.573831775701</v>
      </c>
      <c r="V20" s="44">
        <f t="shared" si="4"/>
        <v>2412</v>
      </c>
      <c r="W20" s="44">
        <f t="shared" si="5"/>
        <v>72.5</v>
      </c>
      <c r="X20" s="44">
        <f>+X$1*(C20-1600)/W$1</f>
        <v>70.623618155807</v>
      </c>
      <c r="Y20" s="43">
        <f>+IF(C20&gt;0,P20,0)</f>
        <v>72.5</v>
      </c>
    </row>
    <row r="21" spans="1:25" ht="16.5" thickBot="1">
      <c r="A21" s="60" t="s">
        <v>61</v>
      </c>
      <c r="B21" s="61" t="s">
        <v>49</v>
      </c>
      <c r="C21" s="62"/>
      <c r="D21" s="63">
        <v>0</v>
      </c>
      <c r="E21" s="64">
        <f>+IF(AND(D21=0,COUNT(D21)=1),20," ")</f>
        <v>20</v>
      </c>
      <c r="F21" s="39">
        <v>3.25</v>
      </c>
      <c r="G21" s="65">
        <v>60</v>
      </c>
      <c r="H21" s="39">
        <v>0</v>
      </c>
      <c r="I21" s="64">
        <v>100</v>
      </c>
      <c r="J21" s="63">
        <v>0</v>
      </c>
      <c r="K21" s="64">
        <v>50</v>
      </c>
      <c r="L21" s="39">
        <v>8</v>
      </c>
      <c r="M21" s="64">
        <v>80</v>
      </c>
      <c r="N21" s="39">
        <v>2.5</v>
      </c>
      <c r="O21" s="65">
        <v>38</v>
      </c>
      <c r="P21" s="66">
        <f t="shared" si="0"/>
        <v>13.75</v>
      </c>
      <c r="Q21" s="67">
        <f t="shared" si="1"/>
        <v>348</v>
      </c>
      <c r="R21" s="68">
        <v>16</v>
      </c>
      <c r="S21" s="62">
        <f t="shared" si="2"/>
        <v>1758.0915887850467</v>
      </c>
      <c r="U21" s="44">
        <f t="shared" si="3"/>
        <v>1758.0915887850467</v>
      </c>
      <c r="V21" s="44">
        <f t="shared" si="4"/>
        <v>1812.0931677018634</v>
      </c>
      <c r="W21" s="44">
        <f t="shared" si="5"/>
        <v>-163.71167883211683</v>
      </c>
      <c r="X21" s="44">
        <f t="shared" si="6"/>
        <v>-139.15983873065417</v>
      </c>
      <c r="Y21" s="43">
        <f t="shared" si="7"/>
        <v>0</v>
      </c>
    </row>
    <row r="22" ht="13.5" thickBot="1"/>
    <row r="23" spans="1:18" ht="16.5" customHeight="1" thickBot="1">
      <c r="A23" s="69" t="s">
        <v>24</v>
      </c>
      <c r="B23" s="100" t="s">
        <v>12</v>
      </c>
      <c r="C23" s="101"/>
      <c r="D23" s="45" t="s">
        <v>0</v>
      </c>
      <c r="E23" s="83" t="s">
        <v>8</v>
      </c>
      <c r="F23" s="45" t="s">
        <v>1</v>
      </c>
      <c r="G23" s="46" t="s">
        <v>8</v>
      </c>
      <c r="H23" s="45" t="s">
        <v>2</v>
      </c>
      <c r="I23" s="46" t="s">
        <v>8</v>
      </c>
      <c r="J23" s="45" t="s">
        <v>9</v>
      </c>
      <c r="K23" s="46" t="s">
        <v>8</v>
      </c>
      <c r="L23" s="45" t="s">
        <v>4</v>
      </c>
      <c r="M23" s="46" t="s">
        <v>8</v>
      </c>
      <c r="N23" s="47" t="s">
        <v>3</v>
      </c>
      <c r="O23" s="48" t="s">
        <v>8</v>
      </c>
      <c r="P23" s="48" t="s">
        <v>5</v>
      </c>
      <c r="Q23" s="81" t="s">
        <v>6</v>
      </c>
      <c r="R23" s="48" t="s">
        <v>11</v>
      </c>
    </row>
    <row r="24" spans="1:18" ht="15.75">
      <c r="A24" s="69" t="s">
        <v>22</v>
      </c>
      <c r="B24" s="105" t="s">
        <v>16</v>
      </c>
      <c r="C24" s="106"/>
      <c r="D24" s="76">
        <f aca="true" t="shared" si="8" ref="D24:O24">IF(COUNT(D4,D5)&gt;0,D4+D5," ")</f>
        <v>20</v>
      </c>
      <c r="E24" s="75">
        <f t="shared" si="8"/>
        <v>40</v>
      </c>
      <c r="F24" s="90">
        <f t="shared" si="8"/>
        <v>26.75</v>
      </c>
      <c r="G24" s="86">
        <f t="shared" si="8"/>
        <v>86</v>
      </c>
      <c r="H24" s="76">
        <f t="shared" si="8"/>
        <v>14</v>
      </c>
      <c r="I24" s="86">
        <f t="shared" si="8"/>
        <v>173</v>
      </c>
      <c r="J24" s="90">
        <f t="shared" si="8"/>
        <v>13.75</v>
      </c>
      <c r="K24" s="86">
        <f t="shared" si="8"/>
        <v>100</v>
      </c>
      <c r="L24" s="76">
        <f t="shared" si="8"/>
        <v>15</v>
      </c>
      <c r="M24" s="86">
        <f t="shared" si="8"/>
        <v>160</v>
      </c>
      <c r="N24" s="76">
        <f>+N4+N5</f>
        <v>20</v>
      </c>
      <c r="O24" s="86">
        <f t="shared" si="8"/>
        <v>100</v>
      </c>
      <c r="P24" s="91">
        <f aca="true" t="shared" si="9" ref="P24:P29">IF(COUNT(F24,H24,J24,L24,N24)=5,D24+F24+H24+J24+L24+N24,IF(COUNT(F24,H24,J24,L24,N24)=4,D24+F24+H24+J24+L24,IF(COUNT(F24,H24,J24,L24,N24)=3,D24+F24+H24+J24,IF(COUNT(F24,H24,J24,L24,N24)=2,D24+F24+H24,IF(COUNT(F24,H24,J24,L24,N24)=1,D24+F24," ")))))</f>
        <v>109.5</v>
      </c>
      <c r="Q24" s="87">
        <f aca="true" t="shared" si="10" ref="Q24:Q29">+E24+G24+I24+IF(COUNT(K24)&gt;0,K24,0)+IF(COUNT(M24)&gt;0,M24,0)+IF(COUNT(O24)&gt;0,O24,0)</f>
        <v>659</v>
      </c>
      <c r="R24" s="78">
        <v>4</v>
      </c>
    </row>
    <row r="25" spans="2:18" ht="15.75">
      <c r="B25" s="103" t="s">
        <v>62</v>
      </c>
      <c r="C25" s="104"/>
      <c r="D25" s="1">
        <f>IF(COUNT(D6,D7,D8)&gt;0,IF((D6+D7&gt;=D6+D8)*(D6+D7&gt;=D7+D8),D6+D7,(IF(D6+D8&gt;=D7+D8,D6+D8,D7+D8)))," ")</f>
        <v>5</v>
      </c>
      <c r="E25" s="3">
        <f>IF(COUNT(E6,E7,E8)=3,IF((D6=D7)*(D7=D8),(IF((E6+E7&lt;=E7+E8)*(E6+E7&lt;=E6+E8),E6+E7,(IF(E6+E8&lt;=E7+E8,E6+E8,E7+E8)))),(IF((D6+D7&gt;D6+D8)*(D6+D7&gt;D7+D8),E6+E7,(IF((D7+D8&gt;D6+D8)*(D7+D8&gt;D6+D7),E7+E8,(IF(((D6&gt;D7)*(D7=D8)*(E7&lt;=E8))+((D7&gt;D8)*(D6=D8)*(E8&gt;E6)),E6+E7,(IF(((D6&gt;D7)*(D7=D8)*(E7&gt;E8))+((D8&gt;D7)*(D7=D6)*(E6&lt;=E7)),E6+E8,(IF(((D7&gt;D8)*(D6=D8)*(E8&lt;=E6))+((D8&gt;D7)*(D6=D7)*(E6&gt;E7)),E7+E8,E6+E8)))))))))))," ")</f>
        <v>40</v>
      </c>
      <c r="F25" s="1">
        <f>IF(COUNT(F6,F7,F8)&gt;0,IF((F6+F7&gt;=F6+F8)*(F6+F7&gt;=F7+F8),F6+F7,(IF(F6+F8&gt;=F7+F8,F6+F8,F7+F8)))," ")</f>
        <v>23</v>
      </c>
      <c r="G25" s="2">
        <f>IF(COUNT(G6,G7,G8)=3,IF((F6=F7)*(F7=F8),(IF((G6+G7&lt;=G7+G8)*(G6+G7&lt;=G6+G8),G6+G7,(IF(G6+G8&lt;=G7+G8,G6+G8,G7+G8)))),(IF((F6+F7&gt;F6+F8)*(F6+F7&gt;F7+F8),G6+G7,(IF((F7+F8&gt;F6+F8)*(F7+F8&gt;F6+F7),G7+G8,(IF(((F6&gt;F7)*(F7=F8)*(G7&lt;=G8))+((F7&gt;F8)*(F6=F8)*(G8&gt;G6)),G6+G7,(IF(((F6&gt;F7)*(F7=F8)*(G7&gt;G8))+((F8&gt;F7)*(F7=F6)*(G6&lt;=G7)),G6+G8,(IF(((F7&gt;F8)*(F6=F8)*(G8&lt;=G6))+((F8&gt;F7)*(F6=F7)*(G6&gt;G7)),G7+G8,G6+G8)))))))))))," ")</f>
        <v>101</v>
      </c>
      <c r="H25" s="1">
        <f>IF(COUNT(H6,H7,H8)&gt;0,IF((H6+H7&gt;=H6+H8)*(H6+H7&gt;=H7+H8),H6+H7,(IF(H6+H8&gt;=H7+H8,H6+H8,H7+H8)))," ")</f>
        <v>2</v>
      </c>
      <c r="I25" s="2">
        <f>IF(COUNT(I6,I7,I8)=3,IF((H6=H7)*(H7=H8),(IF((I6+I7&lt;=I7+I8)*(I6+I7&lt;=I6+I8),I6+I7,(IF(I6+I8&lt;=I7+I8,I6+I8,I7+I8)))),(IF((H6+H7&gt;H6+H8)*(H6+H7&gt;H7+H8),I6+I7,(IF((H7+H8&gt;H6+H8)*(H7+H8&gt;H6+H7),I7+I8,(IF(((H6&gt;H7)*(H7=H8)*(I7&lt;=I8))+((H7&gt;H8)*(H6=H8)*(I8&gt;I6)),I6+I7,(IF(((H6&gt;H7)*(H7=H8)*(I7&gt;I8))+((H8&gt;H7)*(H7=H6)*(I6&lt;=I7)),I6+I8,(IF(((H7&gt;H8)*(H6=H8)*(I8&lt;=I6))+((H8&gt;H7)*(H6=H7)*(I6&gt;I7)),I7+I8,I6+I8)))))))))))," ")</f>
        <v>200</v>
      </c>
      <c r="J25" s="57">
        <f>IF(COUNT(J6,J7,J8)&gt;0,IF((J6+J7&gt;=J6+J8)*(J6+J7&gt;=J7+J8),J6+J7,(IF(J6+J8&gt;=J7+J8,J6+J8,J7+J8)))," ")</f>
        <v>13.75</v>
      </c>
      <c r="K25" s="2">
        <f>IF(COUNT(K6,K7,K8)=3,IF((J6=J7)*(J7=J8),(IF((K6+K7&lt;=K7+K8)*(K6+K7&lt;=K6+K8),K6+K7,(IF(K6+K8&lt;=K7+K8,K6+K8,K7+K8)))),(IF((J6+J7&gt;J6+J8)*(J6+J7&gt;J7+J8),K6+K7,(IF((J7+J8&gt;J6+J8)*(J7+J8&gt;J6+J7),K7+K8,(IF(((J6&gt;J7)*(J7=J8)*(K7&lt;=K8))+((J7&gt;J8)*(J6=J8)*(K8&gt;K6)),K6+K7,(IF(((J6&gt;J7)*(J7=J8)*(K7&gt;K8))+((J8&gt;J7)*(J7=J6)*(K6&lt;=K7)),K6+K8,(IF(((J7&gt;J8)*(J6=J8)*(K8&lt;=K6))+((J8&gt;J7)*(J6=J7)*(K6&gt;K7)),K7+K8,K6+K8)))))))))))," ")</f>
        <v>100</v>
      </c>
      <c r="L25" s="1">
        <f>IF(COUNT(L6,L7,L8)&gt;0,IF((L6+L7&gt;=L6+L8)*(L6+L7&gt;=L7+L8),L6+L7,(IF(L6+L8&gt;=L7+L8,L6+L8,L7+L8)))," ")</f>
        <v>2.5</v>
      </c>
      <c r="M25" s="2">
        <f>IF(COUNT(M6,M7,M8)=3,IF((L6=L7)*(L7=L8),(IF((M6+M7&lt;=M7+M8)*(M6+M7&lt;=M6+M8),M6+M7,(IF(M6+M8&lt;=M7+M8,M6+M8,M7+M8)))),(IF((L6+L7&gt;L6+L8)*(L6+L7&gt;L7+L8),M6+M7,(IF((L7+L8&gt;L6+L8)*(L7+L8&gt;L6+L7),M7+M8,(IF(((L6&gt;L7)*(L7=L8)*(M7&lt;=M8))+((L7&gt;L8)*(L6=L8)*(M8&gt;M6)),M6+M7,(IF(((L6&gt;L7)*(L7=L8)*(M7&gt;M8))+((L8&gt;L7)*(L7=L6)*(M6&lt;=M7)),M6+M8,(IF(((L7&gt;L8)*(L6=L8)*(M8&lt;=M6))+((L8&gt;L7)*(L6=L7)*(M6&gt;M7)),M7+M8,M6+M8)))))))))))," ")</f>
        <v>155</v>
      </c>
      <c r="N25" s="1">
        <f>IF(COUNT(N6,N7,N8)&gt;0,IF((N6+N7&gt;=N6+N8)*(N6+N7&gt;=N7+N8),N6+N7,(IF(N6+N8&gt;=N7+N8,N6+N8,N7+N8)))," ")</f>
        <v>15</v>
      </c>
      <c r="O25" s="2">
        <f>IF(COUNT(O6,O7,O8)=3,IF((N6=N7)*(N7=N8),(IF((O6+O7&lt;=O7+O8)*(O6+O7&lt;=O6+O8),O6+O7,(IF(O6+O8&lt;=O7+O8,O6+O8,O7+O8)))),(IF((N6+N7&gt;N6+N8)*(N6+N7&gt;N7+N8),O6+O7,(IF((N7+N8&gt;N6+N8)*(N7+N8&gt;N6+N7),O7+O8,(IF(((N6&gt;N7)*(N7=N8)*(O7&lt;=O8))+((N7&gt;N8)*(N6=N8)*(O8&gt;O6)),O6+O7,(IF(((N6&gt;N7)*(N7=N8)*(O7&gt;O8))+((N8&gt;N7)*(N7=N6)*(O6&lt;=O7)),O6+O8,(IF(((N7&gt;N8)*(N6=N8)*(O8&lt;=O6))+((N8&gt;N7)*(N6=N7)*(O6&gt;O7)),O7+O8,O6+O8)))))))))))," ")</f>
        <v>100</v>
      </c>
      <c r="P25" s="92">
        <f t="shared" si="9"/>
        <v>61.25</v>
      </c>
      <c r="Q25" s="84">
        <f t="shared" si="10"/>
        <v>696</v>
      </c>
      <c r="R25" s="54">
        <v>5</v>
      </c>
    </row>
    <row r="26" spans="1:18" ht="15.75">
      <c r="A26" s="69" t="s">
        <v>25</v>
      </c>
      <c r="B26" s="103" t="s">
        <v>46</v>
      </c>
      <c r="C26" s="104"/>
      <c r="D26" s="1">
        <f>IF(COUNT(D9,D10,D11)&gt;0,IF((D9+D10&gt;=D9+D11)*(D9+D10&gt;=D10+D11),D9+D10,(IF(D9+D11&gt;=D10+D11,D9+D11,D10+D11)))," ")</f>
        <v>30</v>
      </c>
      <c r="E26" s="3">
        <f>IF(COUNT(E9,E10,E11)=3,IF((D9=D10)*(D10=D11),(IF((E9+E10&lt;=E10+E11)*(E9+E10&lt;=E9+E11),E9+E10,(IF(E9+E11&lt;=E10+E11,E9+E11,E10+E11)))),(IF((D9+D10&gt;D9+D11)*(D9+D10&gt;D10+D11),E9+E10,(IF((D10+D11&gt;D9+D11)*(D10+D11&gt;D9+D10),E10+E11,(IF(((D9&gt;D10)*(D10=D11)*(E10&lt;=E11))+((D10&gt;D11)*(D9=D11)*(E11&gt;E9)),E9+E10,(IF(((D9&gt;D10)*(D10=D11)*(E10&gt;E11))+((D11&gt;D10)*(D10=D9)*(E9&lt;=E10)),E9+E11,(IF(((D10&gt;D11)*(D9=D11)*(E11&lt;=E9))+((D11&gt;D10)*(D9=D10)*(E9&gt;E10)),E10+E11,E9+E11)))))))))))," ")</f>
        <v>33</v>
      </c>
      <c r="F26" s="1">
        <f>IF(COUNT(F9,F10,F11)&gt;0,IF((F9+F10&gt;=F9+F11)*(F9+F10&gt;=F10+F11),F9+F10,(IF(F9+F11&gt;=F10+F11,F9+F11,F10+F11)))," ")</f>
        <v>30</v>
      </c>
      <c r="G26" s="2">
        <f>IF(COUNT(G9,G10,G11)=3,IF((F9=F10)*(F10=F11),(IF((G9+G10&lt;=G10+G11)*(G9+G10&lt;=G9+G11),G9+G10,(IF(G9+G11&lt;=G10+G11,G9+G11,G10+G11)))),(IF((F9+F10&gt;F9+F11)*(F9+F10&gt;F10+F11),G9+G10,(IF((F10+F11&gt;F9+F11)*(F10+F11&gt;F9+F10),G10+G11,(IF(((F9&gt;F10)*(F10=F11)*(G10&lt;=G11))+((F10&gt;F11)*(F9=F11)*(G11&gt;G9)),G9+G10,(IF(((F9&gt;F10)*(F10=F11)*(G10&gt;G11))+((F11&gt;F10)*(F10=F9)*(G9&lt;=G10)),G9+G11,(IF(((F10&gt;F11)*(F9=F11)*(G11&lt;=G9))+((F11&gt;F10)*(F9=F10)*(G9&gt;G10)),G10+G11,G9+G11)))))))))))," ")</f>
        <v>66</v>
      </c>
      <c r="H26" s="1">
        <f>IF(COUNT(H9,H10,H11)&gt;0,IF((H9+H10&gt;=H9+H11)*(H9+H10&gt;=H10+H11),H9+H10,(IF(H9+H11&gt;=H10+H11,H9+H11,H10+H11)))," ")</f>
        <v>14</v>
      </c>
      <c r="I26" s="2">
        <f>IF(COUNT(I9,I10,I11)=3,IF((H9=H10)*(H10=H11),(IF((I9+I10&lt;=I10+I11)*(I9+I10&lt;=I9+I11),I9+I10,(IF(I9+I11&lt;=I10+I11,I9+I11,I10+I11)))),(IF((H9+H10&gt;H9+H11)*(H9+H10&gt;H10+H11),I9+I10,(IF((H10+H11&gt;H9+H11)*(H10+H11&gt;H9+H10),I10+I11,(IF(((H9&gt;H10)*(H10=H11)*(I10&lt;=I11))+((H10&gt;H11)*(H9=H11)*(I11&gt;I9)),I9+I10,(IF(((H9&gt;H10)*(H10=H11)*(I10&gt;I11))+((H11&gt;H10)*(H10=H9)*(I9&lt;=I10)),I9+I11,(IF(((H10&gt;H11)*(H9=H11)*(I11&lt;=I9))+((H11&gt;H10)*(H9=H10)*(I9&gt;I10)),I10+I11,I9+I11)))))))))))," ")</f>
        <v>200</v>
      </c>
      <c r="J26" s="57">
        <f>IF(COUNT(J9,J10,J11)&gt;0,IF((J9+J10&gt;=J9+J11)*(J9+J10&gt;=J10+J11),J9+J10,(IF(J9+J11&gt;=J10+J11,J9+J11,J10+J11)))," ")</f>
        <v>18.75</v>
      </c>
      <c r="K26" s="2">
        <f>IF(COUNT(K9,K10,K11)=3,IF((J9=J10)*(J10=J11),(IF((K9+K10&lt;=K10+K11)*(K9+K10&lt;=K9+K11),K9+K10,(IF(K9+K11&lt;=K10+K11,K9+K11,K10+K11)))),(IF((J9+J10&gt;J9+J11)*(J9+J10&gt;J10+J11),K9+K10,(IF((J10+J11&gt;J9+J11)*(J10+J11&gt;J9+J10),K10+K11,(IF(((J9&gt;J10)*(J10=J11)*(K10&lt;=K11))+((J10&gt;J11)*(J9=J11)*(K11&gt;K9)),K9+K10,(IF(((J9&gt;J10)*(J10=J11)*(K10&gt;K11))+((J11&gt;J10)*(J10=J9)*(K9&lt;=K10)),K9+K11,(IF(((J10&gt;J11)*(J9=J11)*(K11&lt;=K9))+((J11&gt;J10)*(J9=J10)*(K9&gt;K10)),K10+K11,K9+K11)))))))))))," ")</f>
        <v>100</v>
      </c>
      <c r="L26" s="88">
        <f>IF(COUNT(L9,L10,L11)&gt;0,IF((L9+L10&gt;=L9+L11)*(L9+L10&gt;=L10+L11),L9+L10,(IF(L9+L11&gt;=L10+L11,L9+L11,L10+L11)))," ")</f>
        <v>11.5</v>
      </c>
      <c r="M26" s="2">
        <f>IF(COUNT(M9,M10,M11)=3,IF((L9=L10)*(L10=L11),(IF((M9+M10&lt;=M10+M11)*(M9+M10&lt;=M9+M11),M9+M10,(IF(M9+M11&lt;=M10+M11,M9+M11,M10+M11)))),(IF((L9+L10&gt;L9+L11)*(L9+L10&gt;L10+L11),M9+M10,(IF((L10+L11&gt;L9+L11)*(L10+L11&gt;L9+L10),M10+M11,(IF(((L9&gt;L10)*(L10=L11)*(M10&lt;=M11))+((L10&gt;L11)*(L9=L11)*(M11&gt;M9)),M9+M10,(IF(((L9&gt;L10)*(L10=L11)*(M10&gt;M11))+((L11&gt;L10)*(L10=L9)*(M9&lt;=M10)),M9+M11,(IF(((L10&gt;L11)*(L9=L11)*(M11&lt;=M9))+((L11&gt;L10)*(L9=L10)*(M9&gt;M10)),M10+M11,M9+M11)))))))))))," ")</f>
        <v>160</v>
      </c>
      <c r="N26" s="1">
        <f>IF(COUNT(N9,N10,N11)&gt;0,IF((N9+N10&gt;=N9+N11)*(N9+N10&gt;=N10+N11),N9+N10,(IF(N9+N11&gt;=N10+N11,N9+N11,N10+N11)))," ")</f>
        <v>15</v>
      </c>
      <c r="O26" s="2">
        <f>IF(COUNT(O9,O10,O11)=3,IF((N9=N10)*(N10=N11),(IF((O9+O10&lt;=O10+O11)*(O9+O10&lt;=O9+O11),O9+O10,(IF(O9+O11&lt;=O10+O11,O9+O11,O10+O11)))),(IF((N9+N10&gt;N9+N11)*(N9+N10&gt;N10+N11),O9+O10,(IF((N10+N11&gt;N9+N11)*(N10+N11&gt;N9+N10),O10+O11,(IF(((N9&gt;N10)*(N10=N11)*(O10&lt;=O11))+((N10&gt;N11)*(N9=N11)*(O11&gt;O9)),O9+O10,(IF(((N9&gt;N10)*(N10=N11)*(O10&gt;O11))+((N11&gt;N10)*(N10=N9)*(O9&lt;=O10)),O9+O11,(IF(((N10&gt;N11)*(N9=N11)*(O11&lt;=O9))+((N11&gt;N10)*(N9=N10)*(O9&gt;O10)),O10+O11,O9+O11)))))))))))," ")</f>
        <v>100</v>
      </c>
      <c r="P26" s="92">
        <f t="shared" si="9"/>
        <v>119.25</v>
      </c>
      <c r="Q26" s="84">
        <f t="shared" si="10"/>
        <v>659</v>
      </c>
      <c r="R26" s="54">
        <v>2</v>
      </c>
    </row>
    <row r="27" spans="1:18" ht="15.75">
      <c r="A27" s="69" t="s">
        <v>23</v>
      </c>
      <c r="B27" s="103" t="s">
        <v>44</v>
      </c>
      <c r="C27" s="104"/>
      <c r="D27" s="1">
        <f>IF(COUNT(D12,D13,D14)&gt;0,IF((D12+D13&gt;=D12+D14)*(D12+D13&gt;=D13+D14),D12+D13,(IF(D12+D14&gt;=D13+D14,D12+D14,D13+D14)))," ")</f>
        <v>30</v>
      </c>
      <c r="E27" s="3">
        <f>IF(COUNT(E12,E13,E14)=3,IF((D12=D13)*(D13=D14),(IF((E12+E13&lt;=E13+E14)*(E12+E13&lt;=E12+E14),E12+E13,(IF(E12+E14&lt;=E13+E14,E12+E14,E13+E14)))),(IF((D12+D13&gt;D12+D14)*(D12+D13&gt;D13+D14),E12+E13,(IF((D13+D14&gt;D12+D14)*(D13+D14&gt;D12+D13),E13+E14,(IF(((D12&gt;D13)*(D13=D14)*(E13&lt;=E14))+((D13&gt;D14)*(D12=D14)*(E14&gt;E12)),E12+E13,(IF(((D12&gt;D13)*(D13=D14)*(E13&gt;E14))+((D14&gt;D13)*(D13=D12)*(E12&lt;=E13)),E12+E14,(IF(((D13&gt;D14)*(D12=D14)*(E14&lt;=E12))+((D14&gt;D13)*(D12=D13)*(E12&gt;E13)),E13+E14,E12+E14)))))))))))," ")</f>
        <v>37</v>
      </c>
      <c r="F27" s="1">
        <f>IF(COUNT(F12,F13,F14)&gt;0,IF((F12+F13&gt;=F12+F14)*(F12+F13&gt;=F13+F14),F12+F13,(IF(F12+F14&gt;=F13+F14,F12+F14,F13+F14)))," ")</f>
        <v>30</v>
      </c>
      <c r="G27" s="2">
        <f>IF(COUNT(G12,G13,G14)=3,IF((F12=F13)*(F13=F14),(IF((G12+G13&lt;=G13+G14)*(G12+G13&lt;=G12+G14),G12+G13,(IF(G12+G14&lt;=G13+G14,G12+G14,G13+G14)))),(IF((F12+F13&gt;F12+F14)*(F12+F13&gt;F13+F14),G12+G13,(IF((F13+F14&gt;F12+F14)*(F13+F14&gt;F12+F13),G13+G14,(IF(((F12&gt;F13)*(F13=F14)*(G13&lt;=G14))+((F13&gt;F14)*(F12=F14)*(G14&gt;G12)),G12+G13,(IF(((F12&gt;F13)*(F13=F14)*(G13&gt;G14))+((F14&gt;F13)*(F13=F12)*(G12&lt;=G13)),G12+G14,(IF(((F13&gt;F14)*(F12=F14)*(G14&lt;=G12))+((F14&gt;F13)*(F12=F13)*(G12&gt;G13)),G13+G14,G12+G14)))))))))))," ")</f>
        <v>63</v>
      </c>
      <c r="H27" s="1">
        <f>IF(COUNT(H12,H13,H14)&gt;0,IF((H12+H13&gt;=H12+H14)*(H12+H13&gt;=H13+H14),H12+H13,(IF(H12+H14&gt;=H13+H14,H12+H14,H13+H14)))," ")</f>
        <v>0</v>
      </c>
      <c r="I27" s="2">
        <f>IF(COUNT(I12,I13,I14)=3,IF((H12=H13)*(H13=H14),(IF((I12+I13&lt;=I13+I14)*(I12+I13&lt;=I12+I14),I12+I13,(IF(I12+I14&lt;=I13+I14,I12+I14,I13+I14)))),(IF((H12+H13&gt;H12+H14)*(H12+H13&gt;H13+H14),I12+I13,(IF((H13+H14&gt;H12+H14)*(H13+H14&gt;H12+H13),I13+I14,(IF(((H12&gt;H13)*(H13=H14)*(I13&lt;=I14))+((H13&gt;H14)*(H12=H14)*(I14&gt;I12)),I12+I13,(IF(((H12&gt;H13)*(H13=H14)*(I13&gt;I14))+((H14&gt;H13)*(H13=H12)*(I12&lt;=I13)),I12+I14,(IF(((H13&gt;H14)*(H12=H14)*(I14&lt;=I12))+((H14&gt;H13)*(H12=H13)*(I12&gt;I13)),I13+I14,I12+I14)))))))))))," ")</f>
        <v>200</v>
      </c>
      <c r="J27" s="1">
        <f>IF(COUNT(J12,J13,J14)&gt;0,IF((J12+J13&gt;=J12+J14)*(J12+J13&gt;=J13+J14),J12+J13,(IF(J12+J14&gt;=J13+J14,J12+J14,J13+J14)))," ")</f>
        <v>26</v>
      </c>
      <c r="K27" s="2">
        <f>IF(COUNT(K12,K13,K14)=3,IF((J12=J13)*(J13=J14),(IF((K12+K13&lt;=K13+K14)*(K12+K13&lt;=K12+K14),K12+K13,(IF(K12+K14&lt;=K13+K14,K12+K14,K13+K14)))),(IF((J12+J13&gt;J12+J14)*(J12+J13&gt;J13+J14),K12+K13,(IF((J13+J14&gt;J12+J14)*(J13+J14&gt;J12+J13),K13+K14,(IF(((J12&gt;J13)*(J13=J14)*(K13&lt;=K14))+((J13&gt;J14)*(J12=J14)*(K14&gt;K12)),K12+K13,(IF(((J12&gt;J13)*(J13=J14)*(K13&gt;K14))+((J14&gt;J13)*(J13=J12)*(K12&lt;=K13)),K12+K14,(IF(((J13&gt;J14)*(J12=J14)*(K14&lt;=K12))+((J14&gt;J13)*(J12=J13)*(K12&gt;K13)),K13+K14,K12+K14)))))))))))," ")</f>
        <v>78</v>
      </c>
      <c r="L27" s="88">
        <f>IF(COUNT(L12,L13,L14)&gt;0,IF((L12+L13&gt;=L12+L14)*(L12+L13&gt;=L13+L14),L12+L13,(IF(L12+L14&gt;=L13+L14,L12+L14,L13+L14)))," ")</f>
        <v>18.5</v>
      </c>
      <c r="M27" s="2">
        <f>IF(COUNT(M12,M13,M14)=3,IF((L12=L13)*(L13=L14),(IF((M12+M13&lt;=M13+M14)*(M12+M13&lt;=M12+M14),M12+M13,(IF(M12+M14&lt;=M13+M14,M12+M14,M13+M14)))),(IF((L12+L13&gt;L12+L14)*(L12+L13&gt;L13+L14),M12+M13,(IF((L13+L14&gt;L12+L14)*(L13+L14&gt;L12+L13),M13+M14,(IF(((L12&gt;L13)*(L13=L14)*(M13&lt;=M14))+((L13&gt;L14)*(L12=L14)*(M14&gt;M12)),M12+M13,(IF(((L12&gt;L13)*(L13=L14)*(M13&gt;M14))+((L14&gt;L13)*(L13=L12)*(M12&lt;=M13)),M12+M14,(IF(((L13&gt;L14)*(L12=L14)*(M14&lt;=M12))+((L14&gt;L13)*(L12=L13)*(M12&gt;M13)),M13+M14,M12+M14)))))))))))," ")</f>
        <v>155</v>
      </c>
      <c r="N27" s="88">
        <f>IF(COUNT(N12,N13,N14)&gt;0,IF((N12+N13&gt;=N12+N14)*(N12+N13&gt;=N13+N14),N12+N13,(IF(N12+N14&gt;=N13+N14,N12+N14,N13+N14)))," ")</f>
        <v>17.5</v>
      </c>
      <c r="O27" s="2">
        <f>IF(COUNT(O12,O13,O14)=3,IF((N12=N13)*(N13=N14),(IF((O12+O13&lt;=O13+O14)*(O12+O13&lt;=O12+O14),O12+O13,(IF(O12+O14&lt;=O13+O14,O12+O14,O13+O14)))),(IF((N12+N13&gt;N12+N14)*(N12+N13&gt;N13+N14),O12+O13,(IF((N13+N14&gt;N12+N14)*(N13+N14&gt;N12+N13),O13+O14,(IF(((N12&gt;N13)*(N13=N14)*(O13&lt;=O14))+((N13&gt;N14)*(N12=N14)*(O14&gt;O12)),O12+O13,(IF(((N12&gt;N13)*(N13=N14)*(O13&gt;O14))+((N14&gt;N13)*(N13=N12)*(O12&lt;=O13)),O12+O14,(IF(((N13&gt;N14)*(N12=N14)*(O14&lt;=O12))+((N14&gt;N13)*(N12=N13)*(O12&gt;O13)),O13+O14,O12+O14)))))))))))," ")</f>
        <v>100</v>
      </c>
      <c r="P27" s="92">
        <f t="shared" si="9"/>
        <v>122</v>
      </c>
      <c r="Q27" s="84">
        <f t="shared" si="10"/>
        <v>633</v>
      </c>
      <c r="R27" s="54">
        <v>1</v>
      </c>
    </row>
    <row r="28" spans="2:18" ht="15.75">
      <c r="B28" s="103" t="s">
        <v>52</v>
      </c>
      <c r="C28" s="104"/>
      <c r="D28" s="1">
        <f>IF(COUNT(D15,D16)&gt;0,D15+D16," ")</f>
        <v>0</v>
      </c>
      <c r="E28" s="3">
        <f>IF(COUNT(E15,E16)=2,E15+E16," ")</f>
        <v>40</v>
      </c>
      <c r="F28" s="1">
        <f>IF(COUNT(F15,F16)&gt;0,F15+F16," ")</f>
        <v>5</v>
      </c>
      <c r="G28" s="2">
        <f>IF(COUNT(G15,G16)=2,G15+G16," ")</f>
        <v>120</v>
      </c>
      <c r="H28" s="1">
        <f>IF(COUNT(H15,H16)&gt;0,H15+H16," ")</f>
        <v>0</v>
      </c>
      <c r="I28" s="2">
        <f>IF(COUNT(I15,I16)=2,I15+I16," ")</f>
        <v>200</v>
      </c>
      <c r="J28" s="1">
        <f>IF(COUNT(J15,J16)&gt;0,J15+J16," ")</f>
        <v>5</v>
      </c>
      <c r="K28" s="2">
        <f>IF(COUNT(K15,K16)=2,K15+K16," ")</f>
        <v>100</v>
      </c>
      <c r="L28" s="1">
        <f>IF(COUNT(L15,L16)&gt;0,L15+L16," ")</f>
        <v>5</v>
      </c>
      <c r="M28" s="2">
        <f>IF(COUNT(M15,M16)=2,M15+M16," ")</f>
        <v>158</v>
      </c>
      <c r="N28" s="1">
        <f>IF(COUNT(N15,N16)&gt;0,N15+N16," ")</f>
        <v>5</v>
      </c>
      <c r="O28" s="2">
        <f>IF(COUNT(O15,O16)=2,O15+O16," ")</f>
        <v>95</v>
      </c>
      <c r="P28" s="92">
        <f t="shared" si="9"/>
        <v>20</v>
      </c>
      <c r="Q28" s="84">
        <f t="shared" si="10"/>
        <v>713</v>
      </c>
      <c r="R28" s="54">
        <v>6</v>
      </c>
    </row>
    <row r="29" spans="2:18" ht="16.5" thickBot="1">
      <c r="B29" s="98" t="s">
        <v>50</v>
      </c>
      <c r="C29" s="99"/>
      <c r="D29" s="39">
        <f>IF(COUNT(D17,D18)&gt;0,D17+D18," ")</f>
        <v>20</v>
      </c>
      <c r="E29" s="40">
        <f>IF(COUNT(E17,E18)=2,E17+E18," ")</f>
        <v>34</v>
      </c>
      <c r="F29" s="97">
        <f>IF(COUNT(F17,F18)&gt;0,F17+F18," ")</f>
        <v>29</v>
      </c>
      <c r="G29" s="41">
        <f>IF(COUNT(G17,G18)=2,G17+G18," ")</f>
        <v>70</v>
      </c>
      <c r="H29" s="39">
        <f>IF(COUNT(H17,H18)&gt;0,H17+H18," ")</f>
        <v>8</v>
      </c>
      <c r="I29" s="41">
        <f>IF(COUNT(I17,I18)=2,I17+I18," ")</f>
        <v>200</v>
      </c>
      <c r="J29" s="97">
        <f>IF(COUNT(J17,J18)&gt;0,J17+J18," ")</f>
        <v>25</v>
      </c>
      <c r="K29" s="41">
        <f>IF(COUNT(K17,K18)=2,K17+K18," ")</f>
        <v>95</v>
      </c>
      <c r="L29" s="96">
        <f>IF(COUNT(L17,L18)&gt;0,L17+L18," ")</f>
        <v>15.5</v>
      </c>
      <c r="M29" s="41">
        <f>IF(COUNT(M17,M18)=2,M17+M18," ")</f>
        <v>158</v>
      </c>
      <c r="N29" s="39">
        <f>IF(COUNT(N17,N18)&gt;0,N17+N18," ")</f>
        <v>20</v>
      </c>
      <c r="O29" s="41">
        <f>IF(COUNT(O17,O18)=2,O17+O18," ")</f>
        <v>100</v>
      </c>
      <c r="P29" s="93">
        <f t="shared" si="9"/>
        <v>117.5</v>
      </c>
      <c r="Q29" s="85">
        <f t="shared" si="10"/>
        <v>657</v>
      </c>
      <c r="R29" s="70">
        <v>3</v>
      </c>
    </row>
  </sheetData>
  <mergeCells count="9">
    <mergeCell ref="B29:C29"/>
    <mergeCell ref="B23:C23"/>
    <mergeCell ref="A1:S1"/>
    <mergeCell ref="A2:S2"/>
    <mergeCell ref="B28:C28"/>
    <mergeCell ref="B24:C24"/>
    <mergeCell ref="B25:C25"/>
    <mergeCell ref="B27:C27"/>
    <mergeCell ref="B26:C26"/>
  </mergeCells>
  <printOptions/>
  <pageMargins left="0.4330708661417323" right="0.3937007874015748" top="0.31496062992125984" bottom="0.31496062992125984" header="0.31496062992125984" footer="0.31496062992125984"/>
  <pageSetup horizontalDpi="300" verticalDpi="300" orientation="landscape" paperSize="9" r:id="rId1"/>
  <ignoredErrors>
    <ignoredError sqref="L25:L28 H25:H28 E25:E28 F25:F28 G25:G28 M25:M28 I25:I28 J25:J28 K25:K28 E29:M29 N25:N29" formula="1"/>
    <ignoredError sqref="U21:W21 Q21 P28 U5:W18 Q5:Q18 U4:W4 Q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9">
      <selection activeCell="B19" sqref="B19"/>
    </sheetView>
  </sheetViews>
  <sheetFormatPr defaultColWidth="9.140625" defaultRowHeight="12.75"/>
  <cols>
    <col min="1" max="1" width="4.7109375" style="17" customWidth="1"/>
    <col min="2" max="2" width="18.28125" style="17" customWidth="1"/>
    <col min="3" max="3" width="4.7109375" style="17" customWidth="1"/>
    <col min="4" max="4" width="18.28125" style="17" customWidth="1"/>
    <col min="5" max="5" width="4.7109375" style="17" customWidth="1"/>
    <col min="6" max="6" width="18.140625" style="17" customWidth="1"/>
    <col min="7" max="7" width="4.7109375" style="17" customWidth="1"/>
    <col min="8" max="8" width="18.28125" style="17" customWidth="1"/>
    <col min="9" max="16384" width="9.140625" style="18" customWidth="1"/>
  </cols>
  <sheetData>
    <row r="1" spans="1:8" ht="18.75">
      <c r="A1" s="111" t="s">
        <v>34</v>
      </c>
      <c r="B1" s="111"/>
      <c r="C1" s="111"/>
      <c r="D1" s="111"/>
      <c r="E1" s="111"/>
      <c r="F1" s="111"/>
      <c r="G1" s="111"/>
      <c r="H1" s="111"/>
    </row>
    <row r="2" spans="1:8" ht="18.75">
      <c r="A2" s="111" t="s">
        <v>35</v>
      </c>
      <c r="B2" s="111"/>
      <c r="C2" s="111"/>
      <c r="D2" s="111"/>
      <c r="E2" s="111"/>
      <c r="F2" s="111"/>
      <c r="G2" s="111"/>
      <c r="H2" s="111"/>
    </row>
    <row r="4" spans="1:8" ht="18.75">
      <c r="A4" s="112" t="s">
        <v>38</v>
      </c>
      <c r="B4" s="112"/>
      <c r="C4" s="112"/>
      <c r="D4" s="112"/>
      <c r="E4" s="112"/>
      <c r="F4" s="112"/>
      <c r="G4" s="112"/>
      <c r="H4" s="112"/>
    </row>
    <row r="5" ht="13.5" thickBot="1"/>
    <row r="6" spans="1:8" ht="16.5" thickBot="1">
      <c r="A6" s="19" t="s">
        <v>36</v>
      </c>
      <c r="B6" s="20" t="s">
        <v>14</v>
      </c>
      <c r="C6" s="21" t="s">
        <v>37</v>
      </c>
      <c r="D6" s="22" t="s">
        <v>39</v>
      </c>
      <c r="E6" s="23" t="s">
        <v>36</v>
      </c>
      <c r="F6" s="20" t="s">
        <v>14</v>
      </c>
      <c r="G6" s="21" t="s">
        <v>37</v>
      </c>
      <c r="H6" s="22" t="s">
        <v>39</v>
      </c>
    </row>
    <row r="7" spans="1:8" ht="12.75">
      <c r="A7" s="4">
        <v>4</v>
      </c>
      <c r="B7" s="12" t="s">
        <v>17</v>
      </c>
      <c r="C7" s="7">
        <v>4</v>
      </c>
      <c r="D7" s="24">
        <f>A7-C7</f>
        <v>0</v>
      </c>
      <c r="E7" s="4">
        <v>9</v>
      </c>
      <c r="F7" s="12" t="s">
        <v>65</v>
      </c>
      <c r="G7" s="7">
        <v>3</v>
      </c>
      <c r="H7" s="25">
        <f>E7-G7</f>
        <v>6</v>
      </c>
    </row>
    <row r="8" spans="1:8" ht="12.75">
      <c r="A8" s="5">
        <v>8</v>
      </c>
      <c r="B8" s="13" t="s">
        <v>47</v>
      </c>
      <c r="C8" s="8">
        <v>1</v>
      </c>
      <c r="D8" s="26">
        <f aca="true" t="shared" si="0" ref="D8:D15">A8-C8</f>
        <v>7</v>
      </c>
      <c r="E8" s="5">
        <v>8</v>
      </c>
      <c r="F8" s="13" t="s">
        <v>54</v>
      </c>
      <c r="G8" s="8">
        <v>3</v>
      </c>
      <c r="H8" s="27">
        <f aca="true" t="shared" si="1" ref="H8:H15">E8-G8</f>
        <v>5</v>
      </c>
    </row>
    <row r="9" spans="1:8" ht="12.75">
      <c r="A9" s="5">
        <v>4</v>
      </c>
      <c r="B9" s="13" t="s">
        <v>19</v>
      </c>
      <c r="C9" s="8">
        <v>1</v>
      </c>
      <c r="D9" s="26">
        <f t="shared" si="0"/>
        <v>3</v>
      </c>
      <c r="E9" s="5">
        <v>12</v>
      </c>
      <c r="F9" s="13" t="s">
        <v>43</v>
      </c>
      <c r="G9" s="8">
        <v>2</v>
      </c>
      <c r="H9" s="27">
        <f t="shared" si="1"/>
        <v>10</v>
      </c>
    </row>
    <row r="10" spans="1:8" ht="12.75">
      <c r="A10" s="5">
        <v>3</v>
      </c>
      <c r="B10" s="13" t="s">
        <v>48</v>
      </c>
      <c r="C10" s="8">
        <v>5</v>
      </c>
      <c r="D10" s="26">
        <f t="shared" si="0"/>
        <v>-2</v>
      </c>
      <c r="E10" s="5">
        <v>4</v>
      </c>
      <c r="F10" s="13" t="s">
        <v>63</v>
      </c>
      <c r="G10" s="8">
        <v>1</v>
      </c>
      <c r="H10" s="27">
        <f t="shared" si="1"/>
        <v>3</v>
      </c>
    </row>
    <row r="11" spans="1:8" ht="12.75">
      <c r="A11" s="5">
        <v>4</v>
      </c>
      <c r="B11" s="13" t="s">
        <v>21</v>
      </c>
      <c r="C11" s="8">
        <v>1</v>
      </c>
      <c r="D11" s="26">
        <f t="shared" si="0"/>
        <v>3</v>
      </c>
      <c r="E11" s="5">
        <v>4</v>
      </c>
      <c r="F11" s="13" t="s">
        <v>64</v>
      </c>
      <c r="G11" s="8">
        <v>1</v>
      </c>
      <c r="H11" s="27">
        <f t="shared" si="1"/>
        <v>3</v>
      </c>
    </row>
    <row r="12" spans="1:8" ht="12.75">
      <c r="A12" s="5">
        <v>5</v>
      </c>
      <c r="B12" s="13" t="s">
        <v>23</v>
      </c>
      <c r="C12" s="8">
        <v>4</v>
      </c>
      <c r="D12" s="26">
        <f t="shared" si="0"/>
        <v>1</v>
      </c>
      <c r="E12" s="5">
        <v>3</v>
      </c>
      <c r="F12" s="13" t="s">
        <v>58</v>
      </c>
      <c r="G12" s="8">
        <v>10</v>
      </c>
      <c r="H12" s="27">
        <f t="shared" si="1"/>
        <v>-7</v>
      </c>
    </row>
    <row r="13" spans="1:8" ht="12.75">
      <c r="A13" s="5">
        <v>7</v>
      </c>
      <c r="B13" s="13" t="s">
        <v>20</v>
      </c>
      <c r="C13" s="8">
        <v>1</v>
      </c>
      <c r="D13" s="26">
        <f t="shared" si="0"/>
        <v>6</v>
      </c>
      <c r="E13" s="5">
        <v>4</v>
      </c>
      <c r="F13" s="13" t="s">
        <v>68</v>
      </c>
      <c r="G13" s="8">
        <v>4</v>
      </c>
      <c r="H13" s="27">
        <f t="shared" si="1"/>
        <v>0</v>
      </c>
    </row>
    <row r="14" spans="1:8" ht="12.75">
      <c r="A14" s="5">
        <v>2</v>
      </c>
      <c r="B14" s="13" t="s">
        <v>53</v>
      </c>
      <c r="C14" s="8">
        <v>9</v>
      </c>
      <c r="D14" s="26">
        <f t="shared" si="0"/>
        <v>-7</v>
      </c>
      <c r="E14" s="5">
        <v>9</v>
      </c>
      <c r="F14" s="13" t="s">
        <v>67</v>
      </c>
      <c r="G14" s="8">
        <v>2</v>
      </c>
      <c r="H14" s="27">
        <f t="shared" si="1"/>
        <v>7</v>
      </c>
    </row>
    <row r="15" spans="1:8" ht="13.5" thickBot="1">
      <c r="A15" s="6">
        <v>5</v>
      </c>
      <c r="B15" s="14" t="s">
        <v>45</v>
      </c>
      <c r="C15" s="9">
        <v>2</v>
      </c>
      <c r="D15" s="28">
        <f t="shared" si="0"/>
        <v>3</v>
      </c>
      <c r="E15" s="6">
        <v>3</v>
      </c>
      <c r="F15" s="14" t="s">
        <v>66</v>
      </c>
      <c r="G15" s="9">
        <v>6</v>
      </c>
      <c r="H15" s="29">
        <f t="shared" si="1"/>
        <v>-3</v>
      </c>
    </row>
    <row r="16" spans="1:8" ht="12.75">
      <c r="A16" s="18"/>
      <c r="B16" s="18"/>
      <c r="C16" s="18"/>
      <c r="D16" s="30"/>
      <c r="E16" s="18"/>
      <c r="F16" s="18"/>
      <c r="G16" s="18"/>
      <c r="H16" s="30"/>
    </row>
    <row r="18" spans="1:8" ht="18.75">
      <c r="A18" s="112" t="s">
        <v>40</v>
      </c>
      <c r="B18" s="112"/>
      <c r="C18" s="112"/>
      <c r="D18" s="112"/>
      <c r="E18" s="112"/>
      <c r="F18" s="112"/>
      <c r="G18" s="112"/>
      <c r="H18" s="112"/>
    </row>
    <row r="20" spans="1:3" ht="13.5">
      <c r="A20" s="38">
        <v>1</v>
      </c>
      <c r="B20" s="15" t="s">
        <v>43</v>
      </c>
      <c r="C20" s="10">
        <v>2</v>
      </c>
    </row>
    <row r="21" spans="1:5" ht="13.5">
      <c r="A21" s="38"/>
      <c r="B21" s="31"/>
      <c r="C21" s="31"/>
      <c r="D21" s="32" t="str">
        <f>+IF(C20=2,B20,IF(C22=2,B22,""))</f>
        <v>Aleksandr Bulavka</v>
      </c>
      <c r="E21" s="10">
        <v>1</v>
      </c>
    </row>
    <row r="22" spans="1:6" ht="13.5">
      <c r="A22" s="38">
        <v>8</v>
      </c>
      <c r="B22" s="16" t="s">
        <v>63</v>
      </c>
      <c r="C22" s="11">
        <v>0</v>
      </c>
      <c r="D22" s="34"/>
      <c r="E22" s="31"/>
      <c r="F22" s="32"/>
    </row>
    <row r="23" spans="1:7" ht="13.5">
      <c r="A23" s="38"/>
      <c r="D23" s="32"/>
      <c r="E23" s="18"/>
      <c r="F23" s="32" t="str">
        <f>+IF(E21=3,D21,IF(E25=3,D25,""))</f>
        <v>Jacek Stopa</v>
      </c>
      <c r="G23" s="10">
        <v>4</v>
      </c>
    </row>
    <row r="24" spans="1:8" ht="13.5">
      <c r="A24" s="38">
        <v>4</v>
      </c>
      <c r="B24" s="15" t="s">
        <v>65</v>
      </c>
      <c r="C24" s="10">
        <v>2</v>
      </c>
      <c r="D24" s="32"/>
      <c r="E24" s="18"/>
      <c r="F24" s="34"/>
      <c r="G24" s="31"/>
      <c r="H24" s="32"/>
    </row>
    <row r="25" spans="1:8" ht="13.5">
      <c r="A25" s="38"/>
      <c r="B25" s="31"/>
      <c r="C25" s="31"/>
      <c r="D25" s="35" t="str">
        <f>+IF(C24=2,B24,IF(C26=2,B26,""))</f>
        <v>Jacek Stopa</v>
      </c>
      <c r="E25" s="11">
        <v>3</v>
      </c>
      <c r="F25" s="32"/>
      <c r="G25" s="18"/>
      <c r="H25" s="32"/>
    </row>
    <row r="26" spans="1:8" ht="13.5">
      <c r="A26" s="38">
        <v>5</v>
      </c>
      <c r="B26" s="16" t="s">
        <v>20</v>
      </c>
      <c r="C26" s="11">
        <v>0</v>
      </c>
      <c r="D26" s="32"/>
      <c r="F26" s="32"/>
      <c r="G26" s="18"/>
      <c r="H26" s="32"/>
    </row>
    <row r="27" spans="1:8" ht="14.25" thickBot="1">
      <c r="A27" s="38"/>
      <c r="D27" s="32"/>
      <c r="F27" s="109" t="s">
        <v>41</v>
      </c>
      <c r="G27" s="18"/>
      <c r="H27" s="36" t="str">
        <f>+IF(G23=4,F23,IF(G31=4,F31,""))</f>
        <v>Jacek Stopa</v>
      </c>
    </row>
    <row r="28" spans="1:8" ht="14.25" thickTop="1">
      <c r="A28" s="38">
        <v>2</v>
      </c>
      <c r="B28" s="15" t="s">
        <v>67</v>
      </c>
      <c r="C28" s="10">
        <v>1</v>
      </c>
      <c r="D28" s="32"/>
      <c r="F28" s="110"/>
      <c r="G28" s="18"/>
      <c r="H28" s="32"/>
    </row>
    <row r="29" spans="1:8" ht="13.5">
      <c r="A29" s="38"/>
      <c r="B29" s="31"/>
      <c r="C29" s="31"/>
      <c r="D29" s="32" t="str">
        <f>+IF(C28=2,B28,IF(C30=2,B30,""))</f>
        <v>Ryszard Krolikowski</v>
      </c>
      <c r="E29" s="10">
        <v>2</v>
      </c>
      <c r="F29" s="32"/>
      <c r="G29" s="18"/>
      <c r="H29" s="32"/>
    </row>
    <row r="30" spans="1:8" ht="13.5">
      <c r="A30" s="38">
        <v>7</v>
      </c>
      <c r="B30" s="16" t="s">
        <v>45</v>
      </c>
      <c r="C30" s="11">
        <v>2</v>
      </c>
      <c r="D30" s="34"/>
      <c r="E30" s="31"/>
      <c r="F30" s="32"/>
      <c r="G30" s="18"/>
      <c r="H30" s="32"/>
    </row>
    <row r="31" spans="1:8" ht="13.5">
      <c r="A31" s="38"/>
      <c r="D31" s="32"/>
      <c r="E31" s="18"/>
      <c r="F31" s="35" t="str">
        <f>+IF(E29=3,D29,IF(E33=3,D33,""))</f>
        <v>Modris Ravins</v>
      </c>
      <c r="G31" s="11">
        <v>2</v>
      </c>
      <c r="H31" s="32"/>
    </row>
    <row r="32" spans="1:6" ht="13.5">
      <c r="A32" s="38">
        <v>3</v>
      </c>
      <c r="B32" s="15" t="s">
        <v>47</v>
      </c>
      <c r="C32" s="10">
        <v>2</v>
      </c>
      <c r="D32" s="32"/>
      <c r="E32" s="18"/>
      <c r="F32" s="32"/>
    </row>
    <row r="33" spans="1:6" ht="13.5">
      <c r="A33" s="38"/>
      <c r="B33" s="31"/>
      <c r="C33" s="31"/>
      <c r="D33" s="35" t="str">
        <f>+IF(C32=2,B32,IF(C34=2,B34,""))</f>
        <v>Modris Ravins</v>
      </c>
      <c r="E33" s="11">
        <v>3</v>
      </c>
      <c r="F33" s="32"/>
    </row>
    <row r="34" spans="1:4" ht="13.5">
      <c r="A34" s="38">
        <v>6</v>
      </c>
      <c r="B34" s="16" t="s">
        <v>54</v>
      </c>
      <c r="C34" s="11">
        <v>1</v>
      </c>
      <c r="D34" s="32"/>
    </row>
    <row r="36" spans="5:7" ht="12.75">
      <c r="E36" s="18"/>
      <c r="F36" s="18" t="str">
        <f>+IF(E21=3,D25,IF(E25=3,D21,""))</f>
        <v>Aleksandr Bulavka</v>
      </c>
      <c r="G36" s="10">
        <v>1</v>
      </c>
    </row>
    <row r="37" spans="2:8" ht="12.75">
      <c r="B37" s="37" t="s">
        <v>25</v>
      </c>
      <c r="E37" s="18"/>
      <c r="F37" s="31"/>
      <c r="G37" s="31"/>
      <c r="H37" s="32"/>
    </row>
    <row r="38" spans="2:8" ht="12.75">
      <c r="B38" s="37" t="s">
        <v>18</v>
      </c>
      <c r="E38" s="18"/>
      <c r="F38" s="107" t="s">
        <v>42</v>
      </c>
      <c r="G38" s="18"/>
      <c r="H38" s="35" t="str">
        <f>+IF(G36=3,F36,IF(G40=3,F40,""))</f>
        <v>Ryszard Krolikowski</v>
      </c>
    </row>
    <row r="39" spans="5:8" ht="12.75">
      <c r="E39" s="18"/>
      <c r="F39" s="108"/>
      <c r="G39" s="18"/>
      <c r="H39" s="32"/>
    </row>
    <row r="40" spans="5:8" ht="12.75">
      <c r="E40" s="33"/>
      <c r="F40" s="33" t="str">
        <f>+IF(E29=3,D33,IF(E33=3,D29,""))</f>
        <v>Ryszard Krolikowski</v>
      </c>
      <c r="G40" s="11">
        <v>3</v>
      </c>
      <c r="H40" s="32"/>
    </row>
  </sheetData>
  <mergeCells count="6">
    <mergeCell ref="F38:F39"/>
    <mergeCell ref="F27:F28"/>
    <mergeCell ref="A2:H2"/>
    <mergeCell ref="A1:H1"/>
    <mergeCell ref="A4:H4"/>
    <mergeCell ref="A18:H18"/>
  </mergeCells>
  <printOptions/>
  <pageMargins left="0.55" right="0.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1</cp:lastModifiedBy>
  <cp:lastPrinted>2007-05-13T10:56:19Z</cp:lastPrinted>
  <dcterms:created xsi:type="dcterms:W3CDTF">2006-05-02T15:52:55Z</dcterms:created>
  <dcterms:modified xsi:type="dcterms:W3CDTF">2007-05-15T07:06:39Z</dcterms:modified>
  <cp:category/>
  <cp:version/>
  <cp:contentType/>
  <cp:contentStatus/>
</cp:coreProperties>
</file>